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hidePivotFieldList="1" defaultThemeVersion="166925"/>
  <mc:AlternateContent xmlns:mc="http://schemas.openxmlformats.org/markup-compatibility/2006">
    <mc:Choice Requires="x15">
      <x15ac:absPath xmlns:x15ac="http://schemas.microsoft.com/office/spreadsheetml/2010/11/ac" url="https://d.docs.live.net/8ae98f8971f943e3/Desktop/7_Website/Project Management maxi/"/>
    </mc:Choice>
  </mc:AlternateContent>
  <xr:revisionPtr revIDLastSave="0" documentId="8_{AA572C96-9900-4F31-A4C2-D48B9C8E3194}" xr6:coauthVersionLast="47" xr6:coauthVersionMax="47" xr10:uidLastSave="{00000000-0000-0000-0000-000000000000}"/>
  <bookViews>
    <workbookView xWindow="-110" yWindow="-110" windowWidth="19420" windowHeight="10300" firstSheet="3" xr2:uid="{B176C7D8-2D31-44E9-8DAF-DC587C8D6D48}"/>
  </bookViews>
  <sheets>
    <sheet name="Dashboard" sheetId="6" r:id="rId1"/>
    <sheet name="Pivot 1" sheetId="35" r:id="rId2"/>
    <sheet name="Pivot 2" sheetId="36" r:id="rId3"/>
    <sheet name="Pivot 3" sheetId="38" r:id="rId4"/>
    <sheet name="Pivot 4" sheetId="40" r:id="rId5"/>
    <sheet name="Umsatz PLAN" sheetId="27" r:id="rId6"/>
    <sheet name="Umsatz ACT" sheetId="28" r:id="rId7"/>
    <sheet name="Umsatz PLAN ACT " sheetId="29" r:id="rId8"/>
    <sheet name="Umsatz_MA" sheetId="41" r:id="rId9"/>
    <sheet name="Drop Downs" sheetId="4" r:id="rId10"/>
  </sheets>
  <definedNames>
    <definedName name="Datenschnitt_Cluster">#N/A</definedName>
    <definedName name="Datenschnitt_Project">#N/A</definedName>
    <definedName name="Datenschnitt_Sub_Project">#N/A</definedName>
  </definedNames>
  <calcPr calcId="191029"/>
  <pivotCaches>
    <pivotCache cacheId="354" r:id="rId11"/>
  </pivotCaches>
  <extLst>
    <ext xmlns:x14="http://schemas.microsoft.com/office/spreadsheetml/2009/9/main" uri="{BBE1A952-AA13-448e-AADC-164F8A28A991}">
      <x14:slicerCaches>
        <x14:slicerCache r:id="rId12"/>
        <x14:slicerCache r:id="rId13"/>
        <x14:slicerCache r:id="rId1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1" l="1"/>
  <c r="B4" i="41"/>
  <c r="B3" i="41"/>
  <c r="B5" i="41"/>
  <c r="Q4" i="27"/>
  <c r="Q5" i="27"/>
  <c r="Q6" i="27"/>
  <c r="Q7" i="27"/>
  <c r="Q8" i="27"/>
  <c r="Q9" i="27"/>
  <c r="Q10" i="27"/>
  <c r="Q11" i="27"/>
  <c r="Q12" i="27"/>
  <c r="Q13" i="27"/>
  <c r="R13" i="27" s="1"/>
  <c r="Q14" i="27"/>
  <c r="Q15" i="27"/>
  <c r="Q3" i="27"/>
  <c r="R3" i="27"/>
  <c r="P4" i="27"/>
  <c r="P5" i="27"/>
  <c r="P6" i="27"/>
  <c r="P7" i="27"/>
  <c r="P8" i="27"/>
  <c r="P9" i="27"/>
  <c r="P10" i="27"/>
  <c r="P11" i="27"/>
  <c r="P12" i="27"/>
  <c r="P13" i="27"/>
  <c r="P14" i="27"/>
  <c r="P15" i="27"/>
  <c r="P3" i="27"/>
  <c r="R6" i="27"/>
  <c r="R7" i="27"/>
  <c r="R8" i="27"/>
  <c r="R9" i="27"/>
  <c r="R10" i="27"/>
  <c r="R14" i="27"/>
  <c r="R12" i="27" l="1"/>
  <c r="R11" i="27"/>
  <c r="D29" i="29"/>
  <c r="D28" i="29"/>
  <c r="D5" i="29"/>
  <c r="D6" i="29"/>
  <c r="D7" i="29"/>
  <c r="D8" i="29"/>
  <c r="D9" i="29"/>
  <c r="D10" i="29"/>
  <c r="D11" i="29"/>
  <c r="D12" i="29"/>
  <c r="D13" i="29"/>
  <c r="D14" i="29"/>
  <c r="D15" i="29"/>
  <c r="D16" i="29"/>
  <c r="D4" i="29"/>
  <c r="D18" i="29"/>
  <c r="D19" i="29"/>
  <c r="D20" i="29"/>
  <c r="D21" i="29"/>
  <c r="D22" i="29"/>
  <c r="D23" i="29"/>
  <c r="D24" i="29"/>
  <c r="D25" i="29"/>
  <c r="D26" i="29"/>
  <c r="D27" i="29"/>
  <c r="D17" i="29"/>
  <c r="E3" i="27"/>
  <c r="E4" i="27"/>
  <c r="E5" i="27"/>
  <c r="E6" i="27"/>
  <c r="E7" i="27"/>
  <c r="E8" i="27"/>
  <c r="E9" i="27"/>
  <c r="E10" i="27"/>
  <c r="E11" i="27"/>
  <c r="E12" i="27"/>
  <c r="E13" i="27"/>
  <c r="E14" i="27"/>
  <c r="E15" i="27"/>
  <c r="B4" i="29"/>
  <c r="B5" i="29"/>
  <c r="B6" i="29"/>
  <c r="B7" i="29"/>
  <c r="B8" i="29"/>
  <c r="B9" i="29"/>
  <c r="B10" i="29"/>
  <c r="B11" i="29"/>
  <c r="B12" i="29"/>
  <c r="B13" i="29"/>
  <c r="B14" i="29"/>
  <c r="B15" i="29"/>
  <c r="B16" i="29"/>
  <c r="A16" i="29"/>
  <c r="A5" i="29"/>
  <c r="A6" i="29"/>
  <c r="A7" i="29"/>
  <c r="A8" i="29"/>
  <c r="A9" i="29"/>
  <c r="A10" i="29"/>
  <c r="A11" i="29"/>
  <c r="A12" i="29"/>
  <c r="A13" i="29"/>
  <c r="A14" i="29"/>
  <c r="A15" i="29"/>
  <c r="A4" i="29"/>
  <c r="C6" i="28"/>
  <c r="C7" i="28"/>
  <c r="B19" i="29" s="1"/>
  <c r="C8" i="28"/>
  <c r="B20" i="29" s="1"/>
  <c r="C9" i="28"/>
  <c r="B21" i="29" s="1"/>
  <c r="C10" i="28"/>
  <c r="B22" i="29" s="1"/>
  <c r="C11" i="28"/>
  <c r="B23" i="29" s="1"/>
  <c r="C12" i="28"/>
  <c r="C13" i="28"/>
  <c r="B25" i="29" s="1"/>
  <c r="C14" i="28"/>
  <c r="B26" i="29" s="1"/>
  <c r="C15" i="28"/>
  <c r="B27" i="29" s="1"/>
  <c r="C16" i="28"/>
  <c r="B28" i="29" s="1"/>
  <c r="C17" i="28"/>
  <c r="B29" i="29" s="1"/>
  <c r="C5" i="28"/>
  <c r="B6" i="28"/>
  <c r="D6" i="28" s="1"/>
  <c r="C18" i="29" s="1"/>
  <c r="B7" i="28"/>
  <c r="D7" i="28" s="1"/>
  <c r="C19" i="29" s="1"/>
  <c r="B8" i="28"/>
  <c r="B9" i="28"/>
  <c r="D9" i="28" s="1"/>
  <c r="C21" i="29" s="1"/>
  <c r="B10" i="28"/>
  <c r="A22" i="29" s="1"/>
  <c r="B11" i="28"/>
  <c r="B12" i="28"/>
  <c r="A24" i="29" s="1"/>
  <c r="B13" i="28"/>
  <c r="D13" i="28" s="1"/>
  <c r="C25" i="29" s="1"/>
  <c r="B14" i="28"/>
  <c r="D14" i="28" s="1"/>
  <c r="C26" i="29" s="1"/>
  <c r="B15" i="28"/>
  <c r="D15" i="28" s="1"/>
  <c r="C27" i="29" s="1"/>
  <c r="B16" i="28"/>
  <c r="D16" i="28" s="1"/>
  <c r="C28" i="29" s="1"/>
  <c r="B17" i="28"/>
  <c r="B5" i="28"/>
  <c r="D5" i="28" s="1"/>
  <c r="T18" i="28"/>
  <c r="S18" i="28"/>
  <c r="R18" i="28"/>
  <c r="Q18" i="28"/>
  <c r="P18" i="28"/>
  <c r="O18" i="28"/>
  <c r="N18" i="28"/>
  <c r="M18" i="28"/>
  <c r="L18" i="28"/>
  <c r="K18" i="28"/>
  <c r="U17" i="28"/>
  <c r="U16" i="28"/>
  <c r="U15" i="28"/>
  <c r="U14" i="28"/>
  <c r="U13" i="28"/>
  <c r="U12" i="28"/>
  <c r="U11" i="28"/>
  <c r="U10" i="28"/>
  <c r="U9" i="28"/>
  <c r="U8" i="28"/>
  <c r="U7" i="28"/>
  <c r="U6" i="28"/>
  <c r="U5" i="28"/>
  <c r="C15" i="27"/>
  <c r="C16" i="29" s="1"/>
  <c r="C14" i="27"/>
  <c r="C15" i="29" s="1"/>
  <c r="C13" i="27"/>
  <c r="C14" i="29" s="1"/>
  <c r="C12" i="27"/>
  <c r="C13" i="29" s="1"/>
  <c r="C11" i="27"/>
  <c r="C12" i="29" s="1"/>
  <c r="C10" i="27"/>
  <c r="C11" i="29" s="1"/>
  <c r="C9" i="27"/>
  <c r="C10" i="29" s="1"/>
  <c r="C8" i="27"/>
  <c r="C9" i="29" s="1"/>
  <c r="C7" i="27"/>
  <c r="C8" i="29" s="1"/>
  <c r="C6" i="27"/>
  <c r="C7" i="29" s="1"/>
  <c r="C5" i="27"/>
  <c r="C6" i="29" s="1"/>
  <c r="C4" i="27"/>
  <c r="C5" i="29" s="1"/>
  <c r="C3" i="27"/>
  <c r="C4" i="29" s="1"/>
  <c r="F11" i="28" l="1"/>
  <c r="D11" i="28"/>
  <c r="C23" i="29" s="1"/>
  <c r="A17" i="29"/>
  <c r="D10" i="28"/>
  <c r="C22" i="29" s="1"/>
  <c r="F10" i="28"/>
  <c r="A25" i="29"/>
  <c r="E25" i="29" s="1"/>
  <c r="F17" i="28"/>
  <c r="E29" i="29" s="1"/>
  <c r="F6" i="28"/>
  <c r="C17" i="29"/>
  <c r="A29" i="29"/>
  <c r="D12" i="28"/>
  <c r="C24" i="29" s="1"/>
  <c r="F16" i="28"/>
  <c r="E28" i="29" s="1"/>
  <c r="F8" i="28"/>
  <c r="F13" i="28"/>
  <c r="F5" i="28"/>
  <c r="B17" i="29"/>
  <c r="F12" i="28"/>
  <c r="A28" i="29"/>
  <c r="A20" i="29"/>
  <c r="E20" i="29" s="1"/>
  <c r="E4" i="29"/>
  <c r="E8" i="29"/>
  <c r="E15" i="29"/>
  <c r="E11" i="29"/>
  <c r="E7" i="29"/>
  <c r="F15" i="28"/>
  <c r="F7" i="28"/>
  <c r="A23" i="29"/>
  <c r="E23" i="29" s="1"/>
  <c r="D8" i="28"/>
  <c r="C20" i="29" s="1"/>
  <c r="D17" i="28"/>
  <c r="C29" i="29" s="1"/>
  <c r="A27" i="29"/>
  <c r="E27" i="29" s="1"/>
  <c r="B24" i="29"/>
  <c r="E24" i="29" s="1"/>
  <c r="A19" i="29"/>
  <c r="E19" i="29" s="1"/>
  <c r="F14" i="28"/>
  <c r="F9" i="28"/>
  <c r="A21" i="29"/>
  <c r="E21" i="29" s="1"/>
  <c r="B18" i="29"/>
  <c r="A26" i="29"/>
  <c r="E26" i="29" s="1"/>
  <c r="A18" i="29"/>
  <c r="E13" i="29"/>
  <c r="E5" i="29"/>
  <c r="E16" i="29"/>
  <c r="E12" i="29"/>
  <c r="E9" i="29"/>
  <c r="E22" i="29"/>
  <c r="U18" i="28"/>
  <c r="E14" i="29"/>
  <c r="E6" i="29"/>
  <c r="E10" i="29"/>
  <c r="J18" i="28"/>
  <c r="R4" i="27" l="1"/>
  <c r="R5" i="27"/>
  <c r="I28" i="29"/>
  <c r="Q28" i="29"/>
  <c r="J28" i="29"/>
  <c r="K28" i="29"/>
  <c r="S28" i="29"/>
  <c r="O29" i="29"/>
  <c r="T28" i="29"/>
  <c r="P29" i="29"/>
  <c r="R29" i="29"/>
  <c r="N29" i="29"/>
  <c r="L28" i="29"/>
  <c r="M28" i="29"/>
  <c r="I29" i="29"/>
  <c r="Q29" i="29"/>
  <c r="J29" i="29"/>
  <c r="N28" i="29"/>
  <c r="M29" i="29"/>
  <c r="O28" i="29"/>
  <c r="K29" i="29"/>
  <c r="S29" i="29"/>
  <c r="P28" i="29"/>
  <c r="L29" i="29"/>
  <c r="T29" i="29"/>
  <c r="R28" i="29"/>
  <c r="I19" i="29"/>
  <c r="Q19" i="29"/>
  <c r="J19" i="29"/>
  <c r="R19" i="29"/>
  <c r="P19" i="29"/>
  <c r="K19" i="29"/>
  <c r="S19" i="29"/>
  <c r="L19" i="29"/>
  <c r="T19" i="29"/>
  <c r="M19" i="29"/>
  <c r="N19" i="29"/>
  <c r="O19" i="29"/>
  <c r="M25" i="29"/>
  <c r="L25" i="29"/>
  <c r="N25" i="29"/>
  <c r="K25" i="29"/>
  <c r="O25" i="29"/>
  <c r="S25" i="29"/>
  <c r="P25" i="29"/>
  <c r="I25" i="29"/>
  <c r="Q25" i="29"/>
  <c r="T25" i="29"/>
  <c r="J25" i="29"/>
  <c r="R25" i="29"/>
  <c r="I26" i="29"/>
  <c r="Q26" i="29"/>
  <c r="J26" i="29"/>
  <c r="R26" i="29"/>
  <c r="K26" i="29"/>
  <c r="S26" i="29"/>
  <c r="L26" i="29"/>
  <c r="T26" i="29"/>
  <c r="M26" i="29"/>
  <c r="O26" i="29"/>
  <c r="N26" i="29"/>
  <c r="P26" i="29"/>
  <c r="I22" i="29"/>
  <c r="Q22" i="29"/>
  <c r="J22" i="29"/>
  <c r="R22" i="29"/>
  <c r="K22" i="29"/>
  <c r="S22" i="29"/>
  <c r="P22" i="29"/>
  <c r="L22" i="29"/>
  <c r="T22" i="29"/>
  <c r="M22" i="29"/>
  <c r="N22" i="29"/>
  <c r="O22" i="29"/>
  <c r="M27" i="29"/>
  <c r="K27" i="29"/>
  <c r="N27" i="29"/>
  <c r="O27" i="29"/>
  <c r="L27" i="29"/>
  <c r="P27" i="29"/>
  <c r="I27" i="29"/>
  <c r="Q27" i="29"/>
  <c r="S27" i="29"/>
  <c r="J27" i="29"/>
  <c r="R27" i="29"/>
  <c r="T27" i="29"/>
  <c r="M23" i="29"/>
  <c r="S23" i="29"/>
  <c r="N23" i="29"/>
  <c r="O23" i="29"/>
  <c r="L23" i="29"/>
  <c r="P23" i="29"/>
  <c r="K23" i="29"/>
  <c r="I23" i="29"/>
  <c r="Q23" i="29"/>
  <c r="J23" i="29"/>
  <c r="R23" i="29"/>
  <c r="T23" i="29"/>
  <c r="M20" i="29"/>
  <c r="K20" i="29"/>
  <c r="L20" i="29"/>
  <c r="N20" i="29"/>
  <c r="O20" i="29"/>
  <c r="P20" i="29"/>
  <c r="I20" i="29"/>
  <c r="Q20" i="29"/>
  <c r="S20" i="29"/>
  <c r="J20" i="29"/>
  <c r="R20" i="29"/>
  <c r="T20" i="29"/>
  <c r="I24" i="29"/>
  <c r="Q24" i="29"/>
  <c r="J24" i="29"/>
  <c r="R24" i="29"/>
  <c r="K24" i="29"/>
  <c r="S24" i="29"/>
  <c r="P24" i="29"/>
  <c r="L24" i="29"/>
  <c r="T24" i="29"/>
  <c r="M24" i="29"/>
  <c r="N24" i="29"/>
  <c r="O24" i="29"/>
  <c r="M21" i="29"/>
  <c r="N21" i="29"/>
  <c r="O21" i="29"/>
  <c r="P21" i="29"/>
  <c r="I21" i="29"/>
  <c r="Q21" i="29"/>
  <c r="S21" i="29"/>
  <c r="L21" i="29"/>
  <c r="J21" i="29"/>
  <c r="R21" i="29"/>
  <c r="K21" i="29"/>
  <c r="T21" i="29"/>
  <c r="E17" i="29"/>
  <c r="F17" i="29" s="1"/>
  <c r="J16" i="29"/>
  <c r="K16" i="29"/>
  <c r="I16" i="29"/>
  <c r="H16" i="29"/>
  <c r="K10" i="29"/>
  <c r="S10" i="29"/>
  <c r="P10" i="29"/>
  <c r="H10" i="29"/>
  <c r="L10" i="29"/>
  <c r="I10" i="29"/>
  <c r="R10" i="29"/>
  <c r="M10" i="29"/>
  <c r="N10" i="29"/>
  <c r="O10" i="29"/>
  <c r="Q10" i="29"/>
  <c r="J10" i="29"/>
  <c r="J5" i="29"/>
  <c r="R5" i="29"/>
  <c r="O5" i="29"/>
  <c r="P5" i="29"/>
  <c r="K5" i="29"/>
  <c r="S5" i="29"/>
  <c r="L5" i="29"/>
  <c r="T5" i="29"/>
  <c r="H5" i="29"/>
  <c r="Q5" i="29"/>
  <c r="M5" i="29"/>
  <c r="N5" i="29"/>
  <c r="I5" i="29"/>
  <c r="J13" i="29"/>
  <c r="R13" i="29"/>
  <c r="O13" i="29"/>
  <c r="K13" i="29"/>
  <c r="S13" i="29"/>
  <c r="P13" i="29"/>
  <c r="L13" i="29"/>
  <c r="T13" i="29"/>
  <c r="H13" i="29"/>
  <c r="M13" i="29"/>
  <c r="N13" i="29"/>
  <c r="I13" i="29"/>
  <c r="Q13" i="29"/>
  <c r="L7" i="29"/>
  <c r="T7" i="29"/>
  <c r="J7" i="29"/>
  <c r="I7" i="29"/>
  <c r="M7" i="29"/>
  <c r="N7" i="29"/>
  <c r="O7" i="29"/>
  <c r="Q7" i="29"/>
  <c r="S7" i="29"/>
  <c r="P7" i="29"/>
  <c r="H7" i="29"/>
  <c r="R7" i="29"/>
  <c r="K7" i="29"/>
  <c r="O14" i="29"/>
  <c r="N14" i="29"/>
  <c r="P14" i="29"/>
  <c r="L14" i="29"/>
  <c r="Q14" i="29"/>
  <c r="J14" i="29"/>
  <c r="R14" i="29"/>
  <c r="H14" i="29"/>
  <c r="I14" i="29"/>
  <c r="K14" i="29"/>
  <c r="S14" i="29"/>
  <c r="M14" i="29"/>
  <c r="H24" i="29"/>
  <c r="P11" i="29"/>
  <c r="H11" i="29"/>
  <c r="Q11" i="29"/>
  <c r="J11" i="29"/>
  <c r="R11" i="29"/>
  <c r="I11" i="29"/>
  <c r="N11" i="29"/>
  <c r="O11" i="29"/>
  <c r="K11" i="29"/>
  <c r="S11" i="29"/>
  <c r="L11" i="29"/>
  <c r="T11" i="29"/>
  <c r="M11" i="29"/>
  <c r="H29" i="29"/>
  <c r="H19" i="29"/>
  <c r="H25" i="29"/>
  <c r="H22" i="29"/>
  <c r="J8" i="29"/>
  <c r="K8" i="29"/>
  <c r="H8" i="29"/>
  <c r="L8" i="29"/>
  <c r="I8" i="29"/>
  <c r="H27" i="29"/>
  <c r="N9" i="29"/>
  <c r="I9" i="29"/>
  <c r="T9" i="29"/>
  <c r="M9" i="29"/>
  <c r="O9" i="29"/>
  <c r="S9" i="29"/>
  <c r="L9" i="29"/>
  <c r="P9" i="29"/>
  <c r="K9" i="29"/>
  <c r="Q9" i="29"/>
  <c r="H9" i="29"/>
  <c r="J9" i="29"/>
  <c r="R9" i="29"/>
  <c r="H21" i="29"/>
  <c r="M4" i="29"/>
  <c r="I4" i="29"/>
  <c r="J4" i="29"/>
  <c r="N4" i="29"/>
  <c r="H4" i="29"/>
  <c r="K4" i="29"/>
  <c r="T4" i="29"/>
  <c r="O4" i="29"/>
  <c r="R4" i="29"/>
  <c r="P4" i="29"/>
  <c r="Q4" i="29"/>
  <c r="S4" i="29"/>
  <c r="L4" i="29"/>
  <c r="H28" i="29"/>
  <c r="O6" i="29"/>
  <c r="P6" i="29"/>
  <c r="L6" i="29"/>
  <c r="I6" i="29"/>
  <c r="M6" i="29"/>
  <c r="Q6" i="29"/>
  <c r="J6" i="29"/>
  <c r="R6" i="29"/>
  <c r="H6" i="29"/>
  <c r="K6" i="29"/>
  <c r="S6" i="29"/>
  <c r="T6" i="29"/>
  <c r="N6" i="29"/>
  <c r="H26" i="29"/>
  <c r="L15" i="29"/>
  <c r="T15" i="29"/>
  <c r="J15" i="29"/>
  <c r="M15" i="29"/>
  <c r="S15" i="29"/>
  <c r="N15" i="29"/>
  <c r="R15" i="29"/>
  <c r="K15" i="29"/>
  <c r="O15" i="29"/>
  <c r="P15" i="29"/>
  <c r="H15" i="29"/>
  <c r="Q15" i="29"/>
  <c r="I15" i="29"/>
  <c r="K12" i="29"/>
  <c r="H12" i="29"/>
  <c r="J12" i="29"/>
  <c r="I12" i="29"/>
  <c r="H23" i="29"/>
  <c r="H20" i="29"/>
  <c r="G27" i="29"/>
  <c r="G19" i="29"/>
  <c r="G24" i="29"/>
  <c r="G4" i="29"/>
  <c r="G12" i="29"/>
  <c r="G5" i="29"/>
  <c r="G6" i="29"/>
  <c r="G14" i="29"/>
  <c r="G16" i="29"/>
  <c r="G7" i="29"/>
  <c r="G15" i="29"/>
  <c r="G9" i="29"/>
  <c r="G8" i="29"/>
  <c r="G10" i="29"/>
  <c r="G11" i="29"/>
  <c r="G13" i="29"/>
  <c r="G29" i="29"/>
  <c r="G25" i="29"/>
  <c r="G21" i="29"/>
  <c r="G28" i="29"/>
  <c r="G26" i="29"/>
  <c r="G22" i="29"/>
  <c r="F12" i="29"/>
  <c r="F23" i="29"/>
  <c r="G23" i="29"/>
  <c r="G20" i="29"/>
  <c r="F20" i="29"/>
  <c r="F10" i="29"/>
  <c r="F14" i="29"/>
  <c r="F24" i="29"/>
  <c r="F5" i="29"/>
  <c r="F7" i="29"/>
  <c r="F19" i="29"/>
  <c r="F26" i="29"/>
  <c r="F27" i="29"/>
  <c r="F16" i="29"/>
  <c r="F13" i="29"/>
  <c r="F22" i="29"/>
  <c r="F11" i="29"/>
  <c r="F8" i="29"/>
  <c r="F25" i="29"/>
  <c r="F6" i="29"/>
  <c r="F28" i="29"/>
  <c r="F9" i="29"/>
  <c r="F21" i="29"/>
  <c r="F15" i="29"/>
  <c r="F4" i="29"/>
  <c r="F29" i="29"/>
  <c r="E18" i="29"/>
  <c r="L16" i="29"/>
  <c r="L12" i="29"/>
  <c r="M8" i="29"/>
  <c r="U6" i="29" l="1"/>
  <c r="U4" i="29"/>
  <c r="U15" i="29"/>
  <c r="U11" i="29"/>
  <c r="U20" i="29"/>
  <c r="U27" i="29"/>
  <c r="U13" i="29"/>
  <c r="U21" i="29"/>
  <c r="U24" i="29"/>
  <c r="U22" i="29"/>
  <c r="U29" i="29"/>
  <c r="U23" i="29"/>
  <c r="U25" i="29"/>
  <c r="U7" i="29"/>
  <c r="U9" i="29"/>
  <c r="U5" i="29"/>
  <c r="U26" i="29"/>
  <c r="U19" i="29"/>
  <c r="U28" i="29"/>
  <c r="G17" i="29"/>
  <c r="I17" i="29"/>
  <c r="Q17" i="29"/>
  <c r="P17" i="29"/>
  <c r="J17" i="29"/>
  <c r="R17" i="29"/>
  <c r="K17" i="29"/>
  <c r="S17" i="29"/>
  <c r="L17" i="29"/>
  <c r="T17" i="29"/>
  <c r="M17" i="29"/>
  <c r="N17" i="29"/>
  <c r="O17" i="29"/>
  <c r="T18" i="29"/>
  <c r="L18" i="29"/>
  <c r="S18" i="29"/>
  <c r="K18" i="29"/>
  <c r="R18" i="29"/>
  <c r="J18" i="29"/>
  <c r="N18" i="29"/>
  <c r="M18" i="29"/>
  <c r="Q18" i="29"/>
  <c r="P18" i="29"/>
  <c r="O18" i="29"/>
  <c r="H17" i="29"/>
  <c r="T14" i="29"/>
  <c r="U14" i="29" s="1"/>
  <c r="I18" i="29"/>
  <c r="T10" i="29"/>
  <c r="U10" i="29" s="1"/>
  <c r="H18" i="29"/>
  <c r="F18" i="29"/>
  <c r="G18" i="29"/>
  <c r="M16" i="29"/>
  <c r="M12" i="29"/>
  <c r="N8" i="29"/>
  <c r="U17" i="29" l="1"/>
  <c r="U18" i="29"/>
  <c r="N12" i="29"/>
  <c r="O8" i="29"/>
  <c r="N16" i="29" l="1"/>
  <c r="O16" i="29"/>
  <c r="O12" i="29"/>
  <c r="P8" i="29"/>
  <c r="P16" i="29" l="1"/>
  <c r="P12" i="29"/>
  <c r="Q8" i="29"/>
  <c r="Q16" i="29" l="1"/>
  <c r="Q12" i="29"/>
  <c r="R8" i="29"/>
  <c r="R16" i="29" l="1"/>
  <c r="R12" i="29"/>
  <c r="S8" i="29"/>
  <c r="S12" i="29" l="1"/>
  <c r="R15" i="27" l="1"/>
  <c r="S16" i="29"/>
  <c r="T8" i="29"/>
  <c r="U8" i="29" s="1"/>
  <c r="T12" i="29"/>
  <c r="U12" i="29" s="1"/>
  <c r="T16" i="29" l="1"/>
  <c r="U16" i="29" s="1"/>
</calcChain>
</file>

<file path=xl/sharedStrings.xml><?xml version="1.0" encoding="utf-8"?>
<sst xmlns="http://schemas.openxmlformats.org/spreadsheetml/2006/main" count="275" uniqueCount="122">
  <si>
    <t>Region</t>
  </si>
  <si>
    <t>Jan-22</t>
  </si>
  <si>
    <t>Feb-22</t>
  </si>
  <si>
    <t>Mar-22</t>
  </si>
  <si>
    <t>Apr-22</t>
  </si>
  <si>
    <t>May-22</t>
  </si>
  <si>
    <t>Jun-22</t>
  </si>
  <si>
    <t>Jul-22</t>
  </si>
  <si>
    <t>Aug-22</t>
  </si>
  <si>
    <t>Sep-22</t>
  </si>
  <si>
    <t>Oct-22</t>
  </si>
  <si>
    <t>Nov-22</t>
  </si>
  <si>
    <t>Dec-22</t>
  </si>
  <si>
    <t>Stuttgart</t>
  </si>
  <si>
    <t>Hamburg</t>
  </si>
  <si>
    <t>Philadelphia</t>
  </si>
  <si>
    <t>Las Vegas</t>
  </si>
  <si>
    <t>Shanghai</t>
  </si>
  <si>
    <t>Shenzen</t>
  </si>
  <si>
    <t>Europe</t>
  </si>
  <si>
    <t>Americas</t>
  </si>
  <si>
    <t>Asia</t>
  </si>
  <si>
    <t>Ergebnis</t>
  </si>
  <si>
    <t>Category</t>
  </si>
  <si>
    <t>Project Phase</t>
  </si>
  <si>
    <t>Status</t>
  </si>
  <si>
    <t>C</t>
  </si>
  <si>
    <t>N</t>
  </si>
  <si>
    <t>A</t>
  </si>
  <si>
    <t>D</t>
  </si>
  <si>
    <t>B</t>
  </si>
  <si>
    <t>Y</t>
  </si>
  <si>
    <t>Objective</t>
  </si>
  <si>
    <t>Priority</t>
  </si>
  <si>
    <t>Risk</t>
  </si>
  <si>
    <t>Green</t>
  </si>
  <si>
    <t>Yellow</t>
  </si>
  <si>
    <t>Red</t>
  </si>
  <si>
    <t>Project Status</t>
  </si>
  <si>
    <t>Organization</t>
  </si>
  <si>
    <t>SALES</t>
  </si>
  <si>
    <t>QUALITY</t>
  </si>
  <si>
    <t>OPERATIONS</t>
  </si>
  <si>
    <t>PURCHASING</t>
  </si>
  <si>
    <t>R&amp;D</t>
  </si>
  <si>
    <t>FINANCE</t>
  </si>
  <si>
    <t>BU</t>
  </si>
  <si>
    <t>GLOBAL</t>
  </si>
  <si>
    <t>Increase Growth</t>
  </si>
  <si>
    <t>Optimize Footprint</t>
  </si>
  <si>
    <t>Improve Quality</t>
  </si>
  <si>
    <t>Push Digitalizaion</t>
  </si>
  <si>
    <t>Innovation to market</t>
  </si>
  <si>
    <t>Efficiency increase</t>
  </si>
  <si>
    <t>high</t>
  </si>
  <si>
    <t>medium</t>
  </si>
  <si>
    <t>low</t>
  </si>
  <si>
    <t>Idea</t>
  </si>
  <si>
    <t>Project Planning</t>
  </si>
  <si>
    <t>Project Implementation</t>
  </si>
  <si>
    <t>Project Initiation</t>
  </si>
  <si>
    <t>Project Closing</t>
  </si>
  <si>
    <t>Zeilenbeschriftungen</t>
  </si>
  <si>
    <t>Gesamtergebnis</t>
  </si>
  <si>
    <t>PLAN / ACT</t>
  </si>
  <si>
    <t>PLAN</t>
  </si>
  <si>
    <t>ACT</t>
  </si>
  <si>
    <t>Spaltenbeschriftungen</t>
  </si>
  <si>
    <t xml:space="preserve"> Jan-22</t>
  </si>
  <si>
    <t xml:space="preserve"> Feb-22</t>
  </si>
  <si>
    <t xml:space="preserve"> Mar-22</t>
  </si>
  <si>
    <t xml:space="preserve"> Apr-22</t>
  </si>
  <si>
    <t xml:space="preserve"> May-22</t>
  </si>
  <si>
    <t xml:space="preserve"> Jun-22</t>
  </si>
  <si>
    <t xml:space="preserve"> Jul-22</t>
  </si>
  <si>
    <t xml:space="preserve"> Aug-22</t>
  </si>
  <si>
    <t xml:space="preserve"> Sep-22</t>
  </si>
  <si>
    <t xml:space="preserve"> Oct-22</t>
  </si>
  <si>
    <t xml:space="preserve"> Nov-22</t>
  </si>
  <si>
    <t xml:space="preserve"> Dec-22</t>
  </si>
  <si>
    <t>(Alle)</t>
  </si>
  <si>
    <t>Werte</t>
  </si>
  <si>
    <t>Savings PLAN ACT 2022</t>
  </si>
  <si>
    <t>Savings ACT 2022 in m€</t>
  </si>
  <si>
    <t>Project</t>
  </si>
  <si>
    <t>Sub Project</t>
  </si>
  <si>
    <t>Project Manager</t>
  </si>
  <si>
    <t>Cluster</t>
  </si>
  <si>
    <t>Projects</t>
  </si>
  <si>
    <t>Germany</t>
  </si>
  <si>
    <t>München</t>
  </si>
  <si>
    <t>Essen</t>
  </si>
  <si>
    <t>Paris</t>
  </si>
  <si>
    <t>London</t>
  </si>
  <si>
    <t>Prag</t>
  </si>
  <si>
    <t>New York</t>
  </si>
  <si>
    <t>Peking</t>
  </si>
  <si>
    <t>Key</t>
  </si>
  <si>
    <t>Status (t)</t>
  </si>
  <si>
    <t>Status Budget</t>
  </si>
  <si>
    <t>Frank</t>
  </si>
  <si>
    <t>Peter</t>
  </si>
  <si>
    <t>Petra</t>
  </si>
  <si>
    <t>Birgit</t>
  </si>
  <si>
    <t>Brad</t>
  </si>
  <si>
    <t>John</t>
  </si>
  <si>
    <t>James</t>
  </si>
  <si>
    <t>Fred</t>
  </si>
  <si>
    <t>Anzahl von Sub Project</t>
  </si>
  <si>
    <t>booked days YTD</t>
  </si>
  <si>
    <t>Resoure Management</t>
  </si>
  <si>
    <t>Summe von booked days YTD</t>
  </si>
  <si>
    <t>Umsatz PLAN 2022 in m€</t>
  </si>
  <si>
    <t>Products Germany</t>
  </si>
  <si>
    <t>Products Europe</t>
  </si>
  <si>
    <t>Products Americas</t>
  </si>
  <si>
    <t>Products Asia</t>
  </si>
  <si>
    <t>Total</t>
  </si>
  <si>
    <t>Umsatz je Monat</t>
  </si>
  <si>
    <t xml:space="preserve">Total </t>
  </si>
  <si>
    <t>Umsatz</t>
  </si>
  <si>
    <t>Mitarbeiter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</si>
</sst>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font>
      <sz val="11"/>
      <color theme="1"/>
      <name val="Calibri"/>
      <family val="2"/>
      <scheme val="minor"/>
    </font>
    <font>
      <sz val="11"/>
      <color theme="1"/>
      <name val="Arial"/>
      <family val="2"/>
    </font>
    <font>
      <sz val="8"/>
      <color theme="1"/>
      <name val="Arial"/>
      <family val="2"/>
    </font>
    <font>
      <b/>
      <sz val="10"/>
      <color theme="1"/>
      <name val="Arial"/>
      <family val="2"/>
    </font>
    <font>
      <sz val="11"/>
      <color theme="0"/>
      <name val="Arial"/>
      <family val="2"/>
    </font>
    <font>
      <sz val="8"/>
      <color theme="0"/>
      <name val="Arial"/>
      <family val="2"/>
    </font>
    <font>
      <sz val="8"/>
      <color theme="1"/>
      <name val="Arial "/>
    </font>
    <font>
      <sz val="22"/>
      <color theme="0"/>
      <name val="Arial"/>
      <family val="2"/>
    </font>
    <font>
      <sz val="22"/>
      <color theme="1"/>
      <name val="Calibri"/>
      <family val="2"/>
      <scheme val="minor"/>
    </font>
    <font>
      <sz val="6"/>
      <color theme="1"/>
      <name val="Arial"/>
      <family val="2"/>
    </font>
    <font>
      <sz val="8"/>
      <color rgb="FF000000"/>
      <name val="Arial"/>
      <family val="2"/>
    </font>
    <font>
      <sz val="8"/>
      <name val="Calibri"/>
      <family val="2"/>
      <scheme val="minor"/>
    </font>
  </fonts>
  <fills count="5">
    <fill>
      <patternFill patternType="none"/>
    </fill>
    <fill>
      <patternFill patternType="gray125"/>
    </fill>
    <fill>
      <patternFill patternType="solid">
        <fgColor rgb="FF006600"/>
        <bgColor indexed="64"/>
      </patternFill>
    </fill>
    <fill>
      <patternFill patternType="solid">
        <fgColor theme="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0" fontId="3" fillId="0" borderId="0" xfId="0" applyFont="1"/>
    <xf numFmtId="17" fontId="3" fillId="0" borderId="0" xfId="0" applyNumberFormat="1" applyFont="1"/>
    <xf numFmtId="0" fontId="4" fillId="2" borderId="0" xfId="0" applyFont="1" applyFill="1"/>
    <xf numFmtId="1" fontId="2" fillId="0" borderId="0" xfId="0" applyNumberFormat="1" applyFont="1"/>
    <xf numFmtId="0" fontId="2" fillId="0" borderId="0" xfId="0" applyNumberFormat="1" applyFont="1"/>
    <xf numFmtId="0" fontId="4" fillId="0" borderId="0" xfId="0" applyFont="1" applyFill="1"/>
    <xf numFmtId="0" fontId="1" fillId="0" borderId="0" xfId="0" applyFont="1" applyFill="1"/>
    <xf numFmtId="0" fontId="2" fillId="0" borderId="0" xfId="0" applyFont="1" applyAlignment="1">
      <alignment horizontal="center" vertical="center"/>
    </xf>
    <xf numFmtId="0" fontId="2" fillId="0" borderId="1" xfId="0" applyFont="1" applyBorder="1"/>
    <xf numFmtId="0" fontId="5" fillId="3" borderId="1" xfId="0" applyFont="1" applyFill="1" applyBorder="1"/>
    <xf numFmtId="0" fontId="6" fillId="0" borderId="0" xfId="0" applyFont="1" applyFill="1"/>
    <xf numFmtId="0" fontId="0" fillId="0" borderId="0" xfId="0" applyFill="1"/>
    <xf numFmtId="0" fontId="9" fillId="0" borderId="0" xfId="0" applyFont="1" applyAlignment="1">
      <alignment horizontal="center" vertical="center"/>
    </xf>
    <xf numFmtId="0" fontId="0" fillId="0" borderId="0" xfId="0" applyNumberFormat="1"/>
    <xf numFmtId="0" fontId="0" fillId="0" borderId="0" xfId="0" pivotButton="1"/>
    <xf numFmtId="0" fontId="0" fillId="0" borderId="0" xfId="0" applyAlignment="1">
      <alignment horizontal="left"/>
    </xf>
    <xf numFmtId="3" fontId="0" fillId="0" borderId="0" xfId="0" applyNumberFormat="1"/>
    <xf numFmtId="0" fontId="7" fillId="4" borderId="0" xfId="0" applyFont="1" applyFill="1" applyAlignment="1">
      <alignment horizontal="center" vertical="center"/>
    </xf>
    <xf numFmtId="0" fontId="8" fillId="4" borderId="0" xfId="0" applyFont="1" applyFill="1" applyAlignment="1"/>
    <xf numFmtId="0" fontId="0" fillId="4" borderId="0" xfId="0" applyFill="1"/>
    <xf numFmtId="3" fontId="0" fillId="0" borderId="0" xfId="0" applyNumberFormat="1" applyAlignment="1">
      <alignment horizontal="left"/>
    </xf>
    <xf numFmtId="0" fontId="10" fillId="0" borderId="0" xfId="0" applyFont="1"/>
    <xf numFmtId="3" fontId="10" fillId="0" borderId="0" xfId="0" applyNumberFormat="1" applyFont="1"/>
    <xf numFmtId="3" fontId="1" fillId="0" borderId="0" xfId="0" applyNumberFormat="1" applyFont="1"/>
  </cellXfs>
  <cellStyles count="1">
    <cellStyle name="Standard" xfId="0" builtinId="0"/>
  </cellStyles>
  <dxfs count="105">
    <dxf>
      <numFmt numFmtId="3" formatCode="#,##0"/>
    </dxf>
    <dxf>
      <numFmt numFmtId="3" formatCode="#,##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8"/>
        <color rgb="FF000000"/>
        <name val="Arial"/>
        <family val="2"/>
        <scheme val="none"/>
      </font>
    </dxf>
    <dxf>
      <font>
        <b val="0"/>
        <i val="0"/>
        <strike val="0"/>
        <condense val="0"/>
        <extend val="0"/>
        <outline val="0"/>
        <shadow val="0"/>
        <u val="none"/>
        <vertAlign val="baseline"/>
        <sz val="8"/>
        <color theme="1"/>
        <name val="Arial"/>
        <family val="2"/>
        <scheme val="none"/>
      </font>
      <numFmt numFmtId="1" formatCode="0"/>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numFmt numFmtId="0" formatCode="General"/>
    </dxf>
    <dxf>
      <numFmt numFmtId="0" formatCode="General"/>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rgb="FF000000"/>
        <name val="Arial"/>
        <family val="2"/>
        <scheme val="none"/>
      </font>
    </dxf>
    <dxf>
      <font>
        <b/>
        <i val="0"/>
        <strike val="0"/>
        <condense val="0"/>
        <extend val="0"/>
        <outline val="0"/>
        <shadow val="0"/>
        <u val="none"/>
        <vertAlign val="baseline"/>
        <sz val="10"/>
        <color theme="1"/>
        <name val="Arial"/>
        <family val="2"/>
        <scheme val="none"/>
      </font>
      <numFmt numFmtId="22" formatCode="mmm\-yy"/>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1" formatCode="0"/>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rgb="FF000000"/>
        <name val="Arial"/>
        <family val="2"/>
        <scheme val="none"/>
      </font>
    </dxf>
    <dxf>
      <font>
        <b/>
        <i val="0"/>
        <strike val="0"/>
        <condense val="0"/>
        <extend val="0"/>
        <outline val="0"/>
        <shadow val="0"/>
        <u val="none"/>
        <vertAlign val="baseline"/>
        <sz val="10"/>
        <color theme="1"/>
        <name val="Arial"/>
        <family val="2"/>
        <scheme val="none"/>
      </font>
      <numFmt numFmtId="22" formatCode="mmm\-yy"/>
    </dxf>
    <dxf>
      <font>
        <b val="0"/>
        <i val="0"/>
        <strike val="0"/>
        <condense val="0"/>
        <extend val="0"/>
        <outline val="0"/>
        <shadow val="0"/>
        <u val="none"/>
        <vertAlign val="baseline"/>
        <sz val="8"/>
        <color rgb="FF000000"/>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1" formatCode="0"/>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numFmt numFmtId="0" formatCode="General"/>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rgb="FF000000"/>
        <name val="Arial"/>
        <family val="2"/>
        <scheme val="none"/>
      </font>
    </dxf>
    <dxf>
      <font>
        <b/>
        <i val="0"/>
        <strike val="0"/>
        <condense val="0"/>
        <extend val="0"/>
        <outline val="0"/>
        <shadow val="0"/>
        <u val="none"/>
        <vertAlign val="baseline"/>
        <sz val="10"/>
        <color theme="1"/>
        <name val="Arial"/>
        <family val="2"/>
        <scheme val="none"/>
      </font>
      <numFmt numFmtId="22" formatCode="mmm\-yy"/>
    </dxf>
    <dxf>
      <numFmt numFmtId="3" formatCode="#,##0"/>
    </dxf>
    <dxf>
      <numFmt numFmtId="3" formatCode="#,##0"/>
    </dxf>
    <dxf>
      <fill>
        <patternFill>
          <bgColor theme="0" tint="-4.9989318521683403E-2"/>
        </patternFill>
      </fill>
    </dxf>
    <dxf>
      <fill>
        <patternFill>
          <bgColor theme="0" tint="-4.9989318521683403E-2"/>
        </patternFill>
      </fill>
    </dxf>
    <dxf>
      <fill>
        <patternFill>
          <bgColor theme="0" tint="-0.14996795556505021"/>
        </patternFill>
      </fill>
    </dxf>
    <dxf>
      <font>
        <color theme="0"/>
      </font>
      <fill>
        <patternFill>
          <bgColor rgb="FF006600"/>
        </patternFill>
      </fill>
    </dxf>
    <dxf>
      <font>
        <color theme="0"/>
      </font>
      <fill>
        <patternFill>
          <bgColor rgb="FF006600"/>
        </patternFill>
      </fill>
    </dxf>
    <dxf>
      <font>
        <b val="0"/>
        <i val="0"/>
        <color auto="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z val="12"/>
        <color theme="0"/>
        <name val="Arial"/>
        <family val="2"/>
        <scheme val="none"/>
      </font>
      <fill>
        <patternFill patternType="solid">
          <fgColor auto="1"/>
          <bgColor rgb="FF006600"/>
        </patternFill>
      </fill>
      <border>
        <left/>
        <right/>
        <top/>
        <bottom/>
      </border>
    </dxf>
    <dxf>
      <font>
        <sz val="12"/>
        <name val="Arial"/>
        <family val="2"/>
        <scheme val="none"/>
      </font>
      <fill>
        <patternFill patternType="solid">
          <fgColor rgb="FF000000"/>
          <bgColor theme="1"/>
        </patternFill>
      </fill>
      <border diagonalUp="0" diagonalDown="0">
        <left style="thin">
          <color theme="1"/>
        </left>
        <right style="thin">
          <color theme="1"/>
        </right>
        <top style="thin">
          <color theme="1"/>
        </top>
        <bottom style="thin">
          <color theme="1"/>
        </bottom>
        <vertical/>
        <horizontal/>
      </border>
    </dxf>
    <dxf>
      <fill>
        <patternFill>
          <bgColor theme="0" tint="-0.24994659260841701"/>
        </patternFill>
      </fill>
    </dxf>
    <dxf>
      <border>
        <left style="thin">
          <color theme="0" tint="-0.14996795556505021"/>
        </left>
        <right style="thin">
          <color theme="0" tint="-0.14996795556505021"/>
        </right>
        <top style="thin">
          <color theme="0" tint="-0.14996795556505021"/>
        </top>
        <bottom style="thin">
          <color theme="0" tint="-0.14996795556505021"/>
        </bottom>
      </border>
    </dxf>
    <dxf>
      <fill>
        <patternFill>
          <bgColor theme="9" tint="0.39994506668294322"/>
        </patternFill>
      </fill>
    </dxf>
    <dxf>
      <border>
        <left style="thin">
          <color theme="0" tint="-0.14996795556505021"/>
        </left>
        <right style="thin">
          <color theme="0" tint="-0.14996795556505021"/>
        </right>
        <top style="thin">
          <color theme="0" tint="-0.14996795556505021"/>
        </top>
        <bottom style="thin">
          <color theme="0" tint="-0.14996795556505021"/>
        </bottom>
      </border>
    </dxf>
  </dxfs>
  <tableStyles count="4" defaultTableStyle="Tabellenformat 3" defaultPivotStyle="PivotStyleLight16">
    <tableStyle name="Datenschnittformat 1" pivot="0" table="0" count="3" xr9:uid="{6F949386-AFEF-40E7-BDEE-EF2E5A307DE2}">
      <tableStyleElement type="wholeTable" dxfId="104"/>
      <tableStyleElement type="headerRow" dxfId="103"/>
    </tableStyle>
    <tableStyle name="Datenschnittformat 2" pivot="0" table="0" count="3" xr9:uid="{FC6F8E5D-62E8-450D-8C87-436B29E43137}">
      <tableStyleElement type="wholeTable" dxfId="102"/>
      <tableStyleElement type="headerRow" dxfId="101"/>
    </tableStyle>
    <tableStyle name="Datenschnittformat 3" pivot="0" table="0" count="5" xr9:uid="{49354259-3BD6-4405-9485-896F17ADE5CF}">
      <tableStyleElement type="wholeTable" dxfId="100"/>
      <tableStyleElement type="headerRow" dxfId="99"/>
    </tableStyle>
    <tableStyle name="Tabellenformat 3" pivot="0" count="6" xr9:uid="{0F8D412E-24CA-44F9-960A-C7011765DE23}">
      <tableStyleElement type="wholeTable" dxfId="98"/>
      <tableStyleElement type="headerRow" dxfId="97"/>
      <tableStyleElement type="totalRow" dxfId="96"/>
      <tableStyleElement type="firstColumn" dxfId="95"/>
      <tableStyleElement type="secondRowStripe" dxfId="94"/>
      <tableStyleElement type="firstColumnStripe" dxfId="93"/>
    </tableStyle>
  </tableStyles>
  <colors>
    <mruColors>
      <color rgb="FF66FF33"/>
      <color rgb="FF00CC00"/>
      <color rgb="FF006600"/>
      <color rgb="FF008000"/>
      <color rgb="FF00FF00"/>
      <color rgb="FF33CC33"/>
      <color rgb="FF000000"/>
      <color rgb="FFFF6600"/>
      <color rgb="FFF8F8F8"/>
      <color rgb="FFFFFFCC"/>
    </mruColors>
  </colors>
  <extLst>
    <ext xmlns:x14="http://schemas.microsoft.com/office/spreadsheetml/2009/9/main" uri="{46F421CA-312F-682f-3DD2-61675219B42D}">
      <x14:dxfs count="5">
        <dxf>
          <font>
            <sz val="12"/>
          </font>
          <fill>
            <patternFill>
              <fgColor theme="0" tint="-4.9989318521683403E-2"/>
              <bgColor theme="0" tint="-0.14996795556505021"/>
            </patternFill>
          </fill>
          <border>
            <left/>
            <right/>
            <top/>
            <bottom/>
          </border>
        </dxf>
        <dxf>
          <font>
            <sz val="12"/>
          </font>
          <fill>
            <patternFill>
              <fgColor rgb="FF33CC33"/>
              <bgColor rgb="FF00FF00"/>
            </patternFill>
          </fill>
          <border>
            <left/>
            <right/>
            <top/>
            <bottom/>
          </border>
        </dxf>
        <dxf>
          <font>
            <sz val="12"/>
          </font>
          <fill>
            <patternFill>
              <bgColor theme="0" tint="-0.14996795556505021"/>
            </patternFill>
          </fill>
          <border>
            <left/>
            <right/>
            <top/>
            <bottom/>
          </border>
        </dxf>
        <dxf>
          <fill>
            <patternFill>
              <bgColor theme="0" tint="-0.14996795556505021"/>
            </patternFill>
          </fill>
        </dxf>
        <dxf>
          <fill>
            <patternFill>
              <bgColor theme="9" tint="0.79998168889431442"/>
            </patternFill>
          </fill>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4"/>
          </x14:slicerStyleElements>
        </x14:slicerStyle>
        <x14:slicerStyle name="Datenschnittformat 2">
          <x14:slicerStyleElements>
            <x14:slicerStyleElement type="selectedItemWithData" dxfId="3"/>
          </x14:slicerStyleElements>
        </x14:slicerStyle>
        <x14:slicerStyle name="Datenschnittformat 3">
          <x14:slicerStyleElements>
            <x14:slicerStyleElement type="unselectedItemWithData" dxfId="2"/>
            <x14:slicerStyleElement type="selectedItemWithData" dxfId="1"/>
            <x14:slicerStyleElement type="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KPI Dashboard_5.xlsx]Pivot 1!PivotTable44</c:name>
    <c:fmtId val="2"/>
  </c:pivotSource>
  <c:chart>
    <c:title>
      <c:tx>
        <c:rich>
          <a:bodyPr rot="0" spcFirstLastPara="1" vertOverflow="ellipsis" vert="horz" wrap="square" anchor="ctr" anchorCtr="1"/>
          <a:lstStyle/>
          <a:p>
            <a:pPr>
              <a:defRPr sz="1200" b="0" i="0" u="none" strike="noStrike" kern="1200" spc="0" baseline="0">
                <a:solidFill>
                  <a:schemeClr val="bg1"/>
                </a:solidFill>
                <a:latin typeface="Arial" panose="020B0604020202020204" pitchFamily="34" charset="0"/>
                <a:ea typeface="+mn-ea"/>
                <a:cs typeface="Arial" panose="020B0604020202020204" pitchFamily="34" charset="0"/>
              </a:defRPr>
            </a:pPr>
            <a:r>
              <a:rPr lang="de-DE"/>
              <a:t>Monats-Umsatz PLAN versus ACT</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bg1"/>
              </a:solidFill>
              <a:latin typeface="Arial" panose="020B0604020202020204" pitchFamily="34" charset="0"/>
              <a:ea typeface="+mn-ea"/>
              <a:cs typeface="Arial" panose="020B0604020202020204" pitchFamily="34" charset="0"/>
            </a:defRPr>
          </a:pPr>
          <a:endParaRPr lang="en-DE"/>
        </a:p>
      </c:txPr>
    </c:title>
    <c:autoTitleDeleted val="0"/>
    <c:pivotFmts>
      <c:pivotFmt>
        <c:idx val="0"/>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CC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CC00"/>
          </a:solidFill>
          <a:ln>
            <a:noFill/>
          </a:ln>
          <a:effectLst/>
        </c:spPr>
        <c:marker>
          <c:symbol val="none"/>
        </c:marker>
        <c:dLbl>
          <c:idx val="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1'!$B$4:$B$5</c:f>
              <c:strCache>
                <c:ptCount val="1"/>
                <c:pt idx="0">
                  <c:v>ACT</c:v>
                </c:pt>
              </c:strCache>
            </c:strRef>
          </c:tx>
          <c:spPr>
            <a:solidFill>
              <a:srgbClr val="00CC0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1'!$A$6:$A$17</c:f>
              <c:strCache>
                <c:ptCount val="12"/>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strCache>
            </c:strRef>
          </c:cat>
          <c:val>
            <c:numRef>
              <c:f>'Pivot 1'!$B$6:$B$17</c:f>
              <c:numCache>
                <c:formatCode>General</c:formatCode>
                <c:ptCount val="12"/>
                <c:pt idx="0">
                  <c:v>2420</c:v>
                </c:pt>
                <c:pt idx="1">
                  <c:v>2400</c:v>
                </c:pt>
                <c:pt idx="2">
                  <c:v>2380</c:v>
                </c:pt>
                <c:pt idx="3">
                  <c:v>2390</c:v>
                </c:pt>
                <c:pt idx="4">
                  <c:v>2410</c:v>
                </c:pt>
                <c:pt idx="5">
                  <c:v>2520</c:v>
                </c:pt>
                <c:pt idx="6">
                  <c:v>2520</c:v>
                </c:pt>
                <c:pt idx="7">
                  <c:v>0</c:v>
                </c:pt>
                <c:pt idx="8">
                  <c:v>0</c:v>
                </c:pt>
                <c:pt idx="9">
                  <c:v>0</c:v>
                </c:pt>
                <c:pt idx="10">
                  <c:v>0</c:v>
                </c:pt>
                <c:pt idx="11">
                  <c:v>0</c:v>
                </c:pt>
              </c:numCache>
            </c:numRef>
          </c:val>
          <c:extLst>
            <c:ext xmlns:c16="http://schemas.microsoft.com/office/drawing/2014/chart" uri="{C3380CC4-5D6E-409C-BE32-E72D297353CC}">
              <c16:uniqueId val="{00000000-694F-445D-9DED-6C46DEA5AA0A}"/>
            </c:ext>
          </c:extLst>
        </c:ser>
        <c:ser>
          <c:idx val="1"/>
          <c:order val="1"/>
          <c:tx>
            <c:strRef>
              <c:f>'Pivot 1'!$C$4:$C$5</c:f>
              <c:strCache>
                <c:ptCount val="1"/>
                <c:pt idx="0">
                  <c:v>PLAN</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1'!$A$6:$A$17</c:f>
              <c:strCache>
                <c:ptCount val="12"/>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strCache>
            </c:strRef>
          </c:cat>
          <c:val>
            <c:numRef>
              <c:f>'Pivot 1'!$C$6:$C$17</c:f>
              <c:numCache>
                <c:formatCode>General</c:formatCode>
                <c:ptCount val="12"/>
                <c:pt idx="0">
                  <c:v>2420</c:v>
                </c:pt>
                <c:pt idx="1">
                  <c:v>2420</c:v>
                </c:pt>
                <c:pt idx="2">
                  <c:v>2420</c:v>
                </c:pt>
                <c:pt idx="3">
                  <c:v>2420</c:v>
                </c:pt>
                <c:pt idx="4">
                  <c:v>2420</c:v>
                </c:pt>
                <c:pt idx="5">
                  <c:v>2420</c:v>
                </c:pt>
                <c:pt idx="6">
                  <c:v>2420</c:v>
                </c:pt>
                <c:pt idx="7">
                  <c:v>2420</c:v>
                </c:pt>
                <c:pt idx="8">
                  <c:v>2420</c:v>
                </c:pt>
                <c:pt idx="9">
                  <c:v>2420</c:v>
                </c:pt>
                <c:pt idx="10">
                  <c:v>2662</c:v>
                </c:pt>
                <c:pt idx="11">
                  <c:v>3194.4</c:v>
                </c:pt>
              </c:numCache>
            </c:numRef>
          </c:val>
          <c:extLst>
            <c:ext xmlns:c16="http://schemas.microsoft.com/office/drawing/2014/chart" uri="{C3380CC4-5D6E-409C-BE32-E72D297353CC}">
              <c16:uniqueId val="{00000011-694F-445D-9DED-6C46DEA5AA0A}"/>
            </c:ext>
          </c:extLst>
        </c:ser>
        <c:dLbls>
          <c:showLegendKey val="0"/>
          <c:showVal val="0"/>
          <c:showCatName val="0"/>
          <c:showSerName val="0"/>
          <c:showPercent val="0"/>
          <c:showBubbleSize val="0"/>
        </c:dLbls>
        <c:gapWidth val="219"/>
        <c:axId val="1020019199"/>
        <c:axId val="1020019615"/>
      </c:barChart>
      <c:catAx>
        <c:axId val="1020019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crossAx val="1020019615"/>
        <c:crosses val="autoZero"/>
        <c:auto val="1"/>
        <c:lblAlgn val="ctr"/>
        <c:lblOffset val="100"/>
        <c:noMultiLvlLbl val="0"/>
      </c:catAx>
      <c:valAx>
        <c:axId val="102001961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crossAx val="10200191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sz="1000">
          <a:solidFill>
            <a:schemeClr val="bg1"/>
          </a:solidFill>
          <a:latin typeface="Arial" panose="020B0604020202020204" pitchFamily="34" charset="0"/>
          <a:cs typeface="Arial" panose="020B0604020202020204" pitchFamily="34" charset="0"/>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Mitarbeiter je Regionen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title>
    <c:autoTitleDeleted val="0"/>
    <c:plotArea>
      <c:layout/>
      <c:barChart>
        <c:barDir val="bar"/>
        <c:grouping val="clustered"/>
        <c:varyColors val="0"/>
        <c:ser>
          <c:idx val="0"/>
          <c:order val="0"/>
          <c:tx>
            <c:strRef>
              <c:f>Umsatz_MA!$C$1</c:f>
              <c:strCache>
                <c:ptCount val="1"/>
                <c:pt idx="0">
                  <c:v>Mitarbeiter</c:v>
                </c:pt>
              </c:strCache>
            </c:strRef>
          </c:tx>
          <c:spPr>
            <a:blipFill>
              <a:blip xmlns:r="http://schemas.openxmlformats.org/officeDocument/2006/relationships" r:embed="rId3"/>
              <a:stretch>
                <a:fillRect/>
              </a:stretch>
            </a:blipFill>
            <a:ln>
              <a:noFill/>
            </a:ln>
            <a:effectLst/>
          </c:spPr>
          <c:invertIfNegative val="0"/>
          <c:pictureOptions>
            <c:pictureFormat val="stack"/>
          </c:pictureOptions>
          <c:cat>
            <c:strRef>
              <c:f>Umsatz_MA!$A$2:$A$5</c:f>
              <c:strCache>
                <c:ptCount val="4"/>
                <c:pt idx="0">
                  <c:v>Asia</c:v>
                </c:pt>
                <c:pt idx="1">
                  <c:v>Europe</c:v>
                </c:pt>
                <c:pt idx="2">
                  <c:v>Americas</c:v>
                </c:pt>
                <c:pt idx="3">
                  <c:v>Germany</c:v>
                </c:pt>
              </c:strCache>
            </c:strRef>
          </c:cat>
          <c:val>
            <c:numRef>
              <c:f>Umsatz_MA!$C$2:$C$5</c:f>
              <c:numCache>
                <c:formatCode>General</c:formatCode>
                <c:ptCount val="4"/>
                <c:pt idx="0">
                  <c:v>125</c:v>
                </c:pt>
                <c:pt idx="1">
                  <c:v>250</c:v>
                </c:pt>
                <c:pt idx="2">
                  <c:v>250</c:v>
                </c:pt>
                <c:pt idx="3">
                  <c:v>500</c:v>
                </c:pt>
              </c:numCache>
            </c:numRef>
          </c:val>
          <c:extLst>
            <c:ext xmlns:c16="http://schemas.microsoft.com/office/drawing/2014/chart" uri="{C3380CC4-5D6E-409C-BE32-E72D297353CC}">
              <c16:uniqueId val="{00000000-C15D-4C41-BBB5-F1219B8C7145}"/>
            </c:ext>
          </c:extLst>
        </c:ser>
        <c:dLbls>
          <c:showLegendKey val="0"/>
          <c:showVal val="0"/>
          <c:showCatName val="0"/>
          <c:showSerName val="0"/>
          <c:showPercent val="0"/>
          <c:showBubbleSize val="0"/>
        </c:dLbls>
        <c:gapWidth val="182"/>
        <c:axId val="2116275487"/>
        <c:axId val="2116286303"/>
      </c:barChart>
      <c:catAx>
        <c:axId val="21162754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2116286303"/>
        <c:crosses val="autoZero"/>
        <c:auto val="1"/>
        <c:lblAlgn val="ctr"/>
        <c:lblOffset val="100"/>
        <c:noMultiLvlLbl val="0"/>
      </c:catAx>
      <c:valAx>
        <c:axId val="21162863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DE"/>
          </a:p>
        </c:txPr>
        <c:crossAx val="2116275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KPI Dashboard_5.xlsx]Pivot 2!PivotTable44</c:name>
    <c:fmtId val="9"/>
  </c:pivotSource>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de-DE">
                <a:solidFill>
                  <a:schemeClr val="bg1"/>
                </a:solidFill>
              </a:rPr>
              <a:t>Status</a:t>
            </a:r>
            <a:r>
              <a:rPr lang="de-DE" baseline="0">
                <a:solidFill>
                  <a:schemeClr val="bg1"/>
                </a:solidFill>
              </a:rPr>
              <a:t> (t)</a:t>
            </a:r>
            <a:endParaRPr lang="de-DE">
              <a:solidFill>
                <a:schemeClr val="bg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DE"/>
        </a:p>
      </c:txPr>
    </c:title>
    <c:autoTitleDeleted val="0"/>
    <c:pivotFmts>
      <c:pivotFmt>
        <c:idx val="0"/>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0000"/>
          </a:solidFill>
          <a:ln>
            <a:noFill/>
          </a:ln>
          <a:effectLst/>
        </c:spPr>
      </c:pivotFmt>
      <c:pivotFmt>
        <c:idx val="64"/>
        <c:spPr>
          <a:solidFill>
            <a:srgbClr val="FFFF00"/>
          </a:solidFill>
          <a:ln>
            <a:noFill/>
          </a:ln>
          <a:effectLst/>
        </c:spPr>
      </c:pivotFmt>
      <c:pivotFmt>
        <c:idx val="65"/>
        <c:spPr>
          <a:solidFill>
            <a:srgbClr val="33CC33"/>
          </a:solidFill>
          <a:ln>
            <a:noFill/>
          </a:ln>
          <a:effectLst/>
        </c:spPr>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7"/>
        <c:spPr>
          <a:solidFill>
            <a:srgbClr val="33CC33"/>
          </a:solidFill>
          <a:ln>
            <a:noFill/>
          </a:ln>
          <a:effectLst/>
        </c:spPr>
      </c:pivotFmt>
      <c:pivotFmt>
        <c:idx val="68"/>
        <c:spPr>
          <a:solidFill>
            <a:srgbClr val="FFFF00"/>
          </a:solidFill>
          <a:ln>
            <a:noFill/>
          </a:ln>
          <a:effectLst/>
        </c:spPr>
      </c:pivotFmt>
      <c:pivotFmt>
        <c:idx val="69"/>
        <c:spPr>
          <a:solidFill>
            <a:srgbClr val="FF0000"/>
          </a:solidFill>
          <a:ln>
            <a:noFill/>
          </a:ln>
          <a:effectLst/>
        </c:spPr>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71"/>
        <c:spPr>
          <a:solidFill>
            <a:srgbClr val="33CC33"/>
          </a:solidFill>
          <a:ln>
            <a:noFill/>
          </a:ln>
          <a:effectLst/>
        </c:spPr>
      </c:pivotFmt>
      <c:pivotFmt>
        <c:idx val="72"/>
        <c:spPr>
          <a:solidFill>
            <a:srgbClr val="FF0000"/>
          </a:solidFill>
          <a:ln>
            <a:noFill/>
          </a:ln>
          <a:effectLst/>
        </c:spPr>
      </c:pivotFmt>
      <c:pivotFmt>
        <c:idx val="73"/>
        <c:spPr>
          <a:solidFill>
            <a:srgbClr val="FFFF00"/>
          </a:solidFill>
          <a:ln>
            <a:noFill/>
          </a:ln>
          <a:effectLst/>
        </c:spPr>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75"/>
        <c:spPr>
          <a:solidFill>
            <a:srgbClr val="33CC33"/>
          </a:solidFill>
          <a:ln>
            <a:noFill/>
          </a:ln>
          <a:effectLst/>
        </c:spPr>
      </c:pivotFmt>
      <c:pivotFmt>
        <c:idx val="76"/>
        <c:spPr>
          <a:solidFill>
            <a:srgbClr val="FF0000"/>
          </a:solidFill>
          <a:ln>
            <a:noFill/>
          </a:ln>
          <a:effectLst/>
        </c:spPr>
      </c:pivotFmt>
      <c:pivotFmt>
        <c:idx val="77"/>
        <c:spPr>
          <a:solidFill>
            <a:srgbClr val="FFFF00"/>
          </a:solidFill>
          <a:ln>
            <a:noFill/>
          </a:ln>
          <a:effectLst/>
        </c:spPr>
      </c:pivotFmt>
    </c:pivotFmts>
    <c:plotArea>
      <c:layout>
        <c:manualLayout>
          <c:layoutTarget val="inner"/>
          <c:xMode val="edge"/>
          <c:yMode val="edge"/>
          <c:x val="0.22199935867745038"/>
          <c:y val="0.27594139021352182"/>
          <c:w val="0.54152135960380521"/>
          <c:h val="0.74797637795275596"/>
        </c:manualLayout>
      </c:layout>
      <c:doughnutChart>
        <c:varyColors val="1"/>
        <c:ser>
          <c:idx val="0"/>
          <c:order val="0"/>
          <c:tx>
            <c:strRef>
              <c:f>'Pivot 2'!$B$5</c:f>
              <c:strCache>
                <c:ptCount val="1"/>
                <c:pt idx="0">
                  <c:v>Ergebnis</c:v>
                </c:pt>
              </c:strCache>
            </c:strRef>
          </c:tx>
          <c:dPt>
            <c:idx val="0"/>
            <c:bubble3D val="0"/>
            <c:explosion val="4"/>
            <c:spPr>
              <a:solidFill>
                <a:srgbClr val="33CC33"/>
              </a:solidFill>
              <a:ln>
                <a:noFill/>
              </a:ln>
              <a:effectLst/>
            </c:spPr>
            <c:extLst>
              <c:ext xmlns:c16="http://schemas.microsoft.com/office/drawing/2014/chart" uri="{C3380CC4-5D6E-409C-BE32-E72D297353CC}">
                <c16:uniqueId val="{00000001-9817-458A-A88B-19305337D5D6}"/>
              </c:ext>
            </c:extLst>
          </c:dPt>
          <c:dPt>
            <c:idx val="1"/>
            <c:bubble3D val="0"/>
            <c:spPr>
              <a:solidFill>
                <a:srgbClr val="FF0000"/>
              </a:solidFill>
              <a:ln>
                <a:noFill/>
              </a:ln>
              <a:effectLst/>
            </c:spPr>
            <c:extLst>
              <c:ext xmlns:c16="http://schemas.microsoft.com/office/drawing/2014/chart" uri="{C3380CC4-5D6E-409C-BE32-E72D297353CC}">
                <c16:uniqueId val="{00000003-9817-458A-A88B-19305337D5D6}"/>
              </c:ext>
            </c:extLst>
          </c:dPt>
          <c:dPt>
            <c:idx val="2"/>
            <c:bubble3D val="0"/>
            <c:spPr>
              <a:solidFill>
                <a:srgbClr val="FFFF00"/>
              </a:solidFill>
              <a:ln>
                <a:noFill/>
              </a:ln>
              <a:effectLst/>
            </c:spPr>
            <c:extLst>
              <c:ext xmlns:c16="http://schemas.microsoft.com/office/drawing/2014/chart" uri="{C3380CC4-5D6E-409C-BE32-E72D297353CC}">
                <c16:uniqueId val="{00000005-9817-458A-A88B-19305337D5D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2'!$A$6:$A$9</c:f>
              <c:strCache>
                <c:ptCount val="3"/>
                <c:pt idx="0">
                  <c:v>Green</c:v>
                </c:pt>
                <c:pt idx="1">
                  <c:v>Red</c:v>
                </c:pt>
                <c:pt idx="2">
                  <c:v>Yellow</c:v>
                </c:pt>
              </c:strCache>
            </c:strRef>
          </c:cat>
          <c:val>
            <c:numRef>
              <c:f>'Pivot 2'!$B$6:$B$9</c:f>
              <c:numCache>
                <c:formatCode>General</c:formatCode>
                <c:ptCount val="3"/>
                <c:pt idx="0">
                  <c:v>4</c:v>
                </c:pt>
                <c:pt idx="1">
                  <c:v>5</c:v>
                </c:pt>
                <c:pt idx="2">
                  <c:v>4</c:v>
                </c:pt>
              </c:numCache>
            </c:numRef>
          </c:val>
          <c:extLst>
            <c:ext xmlns:c16="http://schemas.microsoft.com/office/drawing/2014/chart" uri="{C3380CC4-5D6E-409C-BE32-E72D297353CC}">
              <c16:uniqueId val="{00000006-9817-458A-A88B-19305337D5D6}"/>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KPI Dashboard_5.xlsx]Pivot 3!PivotTable44</c:name>
    <c:fmtId val="13"/>
  </c:pivotSource>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de-DE"/>
              <a:t>Status 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DE"/>
        </a:p>
      </c:txPr>
    </c:title>
    <c:autoTitleDeleted val="0"/>
    <c:pivotFmts>
      <c:pivotFmt>
        <c:idx val="0"/>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0000"/>
          </a:solidFill>
          <a:ln>
            <a:noFill/>
          </a:ln>
          <a:effectLst/>
        </c:spPr>
      </c:pivotFmt>
      <c:pivotFmt>
        <c:idx val="64"/>
        <c:spPr>
          <a:solidFill>
            <a:srgbClr val="FFFF00"/>
          </a:solidFill>
          <a:ln>
            <a:noFill/>
          </a:ln>
          <a:effectLst/>
        </c:spPr>
      </c:pivotFmt>
      <c:pivotFmt>
        <c:idx val="65"/>
        <c:spPr>
          <a:solidFill>
            <a:srgbClr val="33CC33"/>
          </a:solidFill>
          <a:ln>
            <a:noFill/>
          </a:ln>
          <a:effectLst/>
        </c:spPr>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7"/>
        <c:spPr>
          <a:solidFill>
            <a:srgbClr val="33CC33"/>
          </a:solidFill>
          <a:ln>
            <a:noFill/>
          </a:ln>
          <a:effectLst/>
        </c:spPr>
      </c:pivotFmt>
      <c:pivotFmt>
        <c:idx val="68"/>
        <c:spPr>
          <a:solidFill>
            <a:srgbClr val="FFFF00"/>
          </a:solidFill>
          <a:ln>
            <a:noFill/>
          </a:ln>
          <a:effectLst/>
        </c:spPr>
      </c:pivotFmt>
      <c:pivotFmt>
        <c:idx val="69"/>
        <c:spPr>
          <a:solidFill>
            <a:srgbClr val="FF0000"/>
          </a:solidFill>
          <a:ln>
            <a:noFill/>
          </a:ln>
          <a:effectLst/>
        </c:spPr>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71"/>
        <c:spPr>
          <a:solidFill>
            <a:srgbClr val="33CC33"/>
          </a:solidFill>
          <a:ln>
            <a:noFill/>
          </a:ln>
          <a:effectLst/>
        </c:spPr>
      </c:pivotFmt>
      <c:pivotFmt>
        <c:idx val="72"/>
        <c:spPr>
          <a:solidFill>
            <a:srgbClr val="FF0000"/>
          </a:solidFill>
          <a:ln>
            <a:noFill/>
          </a:ln>
          <a:effectLst/>
        </c:spPr>
      </c:pivotFmt>
      <c:pivotFmt>
        <c:idx val="73"/>
        <c:spPr>
          <a:solidFill>
            <a:srgbClr val="FFFF00"/>
          </a:solidFill>
          <a:ln>
            <a:noFill/>
          </a:ln>
          <a:effectLst/>
        </c:spPr>
      </c:pivotFmt>
      <c:pivotFmt>
        <c:idx val="74"/>
        <c:spPr>
          <a:solidFill>
            <a:srgbClr val="33CC33"/>
          </a:solidFill>
          <a:ln>
            <a:noFill/>
          </a:ln>
          <a:effectLst/>
        </c:spPr>
      </c:pivotFmt>
      <c:pivotFmt>
        <c:idx val="75"/>
        <c:spPr>
          <a:solidFill>
            <a:srgbClr val="FFFF00"/>
          </a:solidFill>
          <a:ln>
            <a:noFill/>
          </a:ln>
          <a:effectLst/>
        </c:spPr>
      </c:pivotFmt>
      <c:pivotFmt>
        <c:idx val="76"/>
        <c:spPr>
          <a:solidFill>
            <a:srgbClr val="FF0000"/>
          </a:solidFill>
          <a:ln>
            <a:noFill/>
          </a:ln>
          <a:effectLst/>
        </c:spPr>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78"/>
        <c:spPr>
          <a:solidFill>
            <a:srgbClr val="33CC33"/>
          </a:solidFill>
          <a:ln>
            <a:noFill/>
          </a:ln>
          <a:effectLst/>
        </c:spPr>
      </c:pivotFmt>
      <c:pivotFmt>
        <c:idx val="79"/>
        <c:spPr>
          <a:solidFill>
            <a:srgbClr val="FF0000"/>
          </a:solidFill>
          <a:ln>
            <a:noFill/>
          </a:ln>
          <a:effectLst/>
        </c:spPr>
      </c:pivotFmt>
      <c:pivotFmt>
        <c:idx val="80"/>
        <c:spPr>
          <a:solidFill>
            <a:srgbClr val="FFFF00"/>
          </a:solidFill>
          <a:ln>
            <a:noFill/>
          </a:ln>
          <a:effectLst/>
        </c:spPr>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82"/>
        <c:spPr>
          <a:solidFill>
            <a:srgbClr val="33CC33"/>
          </a:solidFill>
          <a:ln>
            <a:noFill/>
          </a:ln>
          <a:effectLst/>
        </c:spPr>
      </c:pivotFmt>
      <c:pivotFmt>
        <c:idx val="83"/>
        <c:spPr>
          <a:solidFill>
            <a:srgbClr val="FF0000"/>
          </a:solidFill>
          <a:ln>
            <a:noFill/>
          </a:ln>
          <a:effectLst/>
        </c:spPr>
      </c:pivotFmt>
      <c:pivotFmt>
        <c:idx val="84"/>
        <c:spPr>
          <a:solidFill>
            <a:srgbClr val="FFFF00"/>
          </a:solidFill>
          <a:ln>
            <a:noFill/>
          </a:ln>
          <a:effectLst/>
        </c:spPr>
      </c:pivotFmt>
    </c:pivotFmts>
    <c:plotArea>
      <c:layout>
        <c:manualLayout>
          <c:layoutTarget val="inner"/>
          <c:xMode val="edge"/>
          <c:yMode val="edge"/>
          <c:x val="0.21938436990530369"/>
          <c:y val="0.2430177623145944"/>
          <c:w val="0.52246446286725168"/>
          <c:h val="0.68953158762131472"/>
        </c:manualLayout>
      </c:layout>
      <c:doughnutChart>
        <c:varyColors val="1"/>
        <c:ser>
          <c:idx val="0"/>
          <c:order val="0"/>
          <c:tx>
            <c:strRef>
              <c:f>'Pivot 3'!$B$5</c:f>
              <c:strCache>
                <c:ptCount val="1"/>
                <c:pt idx="0">
                  <c:v>Ergebnis</c:v>
                </c:pt>
              </c:strCache>
            </c:strRef>
          </c:tx>
          <c:dPt>
            <c:idx val="0"/>
            <c:bubble3D val="0"/>
            <c:spPr>
              <a:solidFill>
                <a:srgbClr val="33CC33"/>
              </a:solidFill>
              <a:ln>
                <a:noFill/>
              </a:ln>
              <a:effectLst/>
            </c:spPr>
            <c:extLst>
              <c:ext xmlns:c16="http://schemas.microsoft.com/office/drawing/2014/chart" uri="{C3380CC4-5D6E-409C-BE32-E72D297353CC}">
                <c16:uniqueId val="{00000001-941A-4363-90C8-488907933CAB}"/>
              </c:ext>
            </c:extLst>
          </c:dPt>
          <c:dPt>
            <c:idx val="1"/>
            <c:bubble3D val="0"/>
            <c:spPr>
              <a:solidFill>
                <a:srgbClr val="FF0000"/>
              </a:solidFill>
              <a:ln>
                <a:noFill/>
              </a:ln>
              <a:effectLst/>
            </c:spPr>
            <c:extLst>
              <c:ext xmlns:c16="http://schemas.microsoft.com/office/drawing/2014/chart" uri="{C3380CC4-5D6E-409C-BE32-E72D297353CC}">
                <c16:uniqueId val="{00000003-941A-4363-90C8-488907933CAB}"/>
              </c:ext>
            </c:extLst>
          </c:dPt>
          <c:dPt>
            <c:idx val="2"/>
            <c:bubble3D val="0"/>
            <c:spPr>
              <a:solidFill>
                <a:srgbClr val="FFFF00"/>
              </a:solidFill>
              <a:ln>
                <a:noFill/>
              </a:ln>
              <a:effectLst/>
            </c:spPr>
            <c:extLst>
              <c:ext xmlns:c16="http://schemas.microsoft.com/office/drawing/2014/chart" uri="{C3380CC4-5D6E-409C-BE32-E72D297353CC}">
                <c16:uniqueId val="{00000005-941A-4363-90C8-488907933CAB}"/>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3'!$A$6:$A$9</c:f>
              <c:strCache>
                <c:ptCount val="3"/>
                <c:pt idx="0">
                  <c:v>Green</c:v>
                </c:pt>
                <c:pt idx="1">
                  <c:v>Red</c:v>
                </c:pt>
                <c:pt idx="2">
                  <c:v>Yellow</c:v>
                </c:pt>
              </c:strCache>
            </c:strRef>
          </c:cat>
          <c:val>
            <c:numRef>
              <c:f>'Pivot 3'!$B$6:$B$9</c:f>
              <c:numCache>
                <c:formatCode>General</c:formatCode>
                <c:ptCount val="3"/>
                <c:pt idx="0">
                  <c:v>6</c:v>
                </c:pt>
                <c:pt idx="1">
                  <c:v>3</c:v>
                </c:pt>
                <c:pt idx="2">
                  <c:v>4</c:v>
                </c:pt>
              </c:numCache>
            </c:numRef>
          </c:val>
          <c:extLst>
            <c:ext xmlns:c16="http://schemas.microsoft.com/office/drawing/2014/chart" uri="{C3380CC4-5D6E-409C-BE32-E72D297353CC}">
              <c16:uniqueId val="{00000006-941A-4363-90C8-488907933CAB}"/>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bg1"/>
          </a:solidFill>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KPI Dashboard_5.xlsx]Pivot 4!PivotTable44</c:name>
    <c:fmtId val="16"/>
  </c:pivotSource>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de-DE"/>
              <a:t>Resources Spent YTD [in days]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DE"/>
        </a:p>
      </c:txPr>
    </c:title>
    <c:autoTitleDeleted val="0"/>
    <c:pivotFmts>
      <c:pivotFmt>
        <c:idx val="0"/>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0000"/>
          </a:solidFill>
          <a:ln>
            <a:noFill/>
          </a:ln>
          <a:effectLst/>
        </c:spPr>
      </c:pivotFmt>
      <c:pivotFmt>
        <c:idx val="64"/>
        <c:spPr>
          <a:solidFill>
            <a:srgbClr val="FFFF00"/>
          </a:solidFill>
          <a:ln>
            <a:noFill/>
          </a:ln>
          <a:effectLst/>
        </c:spPr>
      </c:pivotFmt>
      <c:pivotFmt>
        <c:idx val="65"/>
        <c:spPr>
          <a:solidFill>
            <a:srgbClr val="33CC33"/>
          </a:solidFill>
          <a:ln>
            <a:noFill/>
          </a:ln>
          <a:effectLst/>
        </c:spPr>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7"/>
        <c:spPr>
          <a:solidFill>
            <a:srgbClr val="33CC33"/>
          </a:solidFill>
          <a:ln>
            <a:noFill/>
          </a:ln>
          <a:effectLst/>
        </c:spPr>
      </c:pivotFmt>
      <c:pivotFmt>
        <c:idx val="68"/>
        <c:spPr>
          <a:solidFill>
            <a:srgbClr val="FFFF00"/>
          </a:solidFill>
          <a:ln>
            <a:noFill/>
          </a:ln>
          <a:effectLst/>
        </c:spPr>
      </c:pivotFmt>
      <c:pivotFmt>
        <c:idx val="69"/>
        <c:spPr>
          <a:solidFill>
            <a:srgbClr val="FF0000"/>
          </a:solidFill>
          <a:ln>
            <a:noFill/>
          </a:ln>
          <a:effectLst/>
        </c:spPr>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71"/>
        <c:spPr>
          <a:solidFill>
            <a:srgbClr val="33CC33"/>
          </a:solidFill>
          <a:ln>
            <a:noFill/>
          </a:ln>
          <a:effectLst/>
        </c:spPr>
      </c:pivotFmt>
      <c:pivotFmt>
        <c:idx val="72"/>
        <c:spPr>
          <a:solidFill>
            <a:srgbClr val="FF0000"/>
          </a:solidFill>
          <a:ln>
            <a:noFill/>
          </a:ln>
          <a:effectLst/>
        </c:spPr>
      </c:pivotFmt>
      <c:pivotFmt>
        <c:idx val="73"/>
        <c:spPr>
          <a:solidFill>
            <a:srgbClr val="FFFF00"/>
          </a:solidFill>
          <a:ln>
            <a:noFill/>
          </a:ln>
          <a:effectLst/>
        </c:spPr>
      </c:pivotFmt>
      <c:pivotFmt>
        <c:idx val="74"/>
        <c:spPr>
          <a:solidFill>
            <a:srgbClr val="33CC33"/>
          </a:solidFill>
          <a:ln>
            <a:noFill/>
          </a:ln>
          <a:effectLst/>
        </c:spPr>
      </c:pivotFmt>
      <c:pivotFmt>
        <c:idx val="75"/>
        <c:spPr>
          <a:solidFill>
            <a:srgbClr val="FFFF00"/>
          </a:solidFill>
          <a:ln>
            <a:noFill/>
          </a:ln>
          <a:effectLst/>
        </c:spPr>
      </c:pivotFmt>
      <c:pivotFmt>
        <c:idx val="76"/>
        <c:spPr>
          <a:solidFill>
            <a:srgbClr val="FF0000"/>
          </a:solidFill>
          <a:ln>
            <a:noFill/>
          </a:ln>
          <a:effectLst/>
        </c:spPr>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78"/>
        <c:spPr>
          <a:solidFill>
            <a:srgbClr val="33CC33"/>
          </a:solidFill>
          <a:ln>
            <a:noFill/>
          </a:ln>
          <a:effectLst/>
        </c:spPr>
      </c:pivotFmt>
      <c:pivotFmt>
        <c:idx val="79"/>
        <c:spPr>
          <a:solidFill>
            <a:srgbClr val="FF0000"/>
          </a:solidFill>
          <a:ln>
            <a:noFill/>
          </a:ln>
          <a:effectLst/>
        </c:spPr>
      </c:pivotFmt>
      <c:pivotFmt>
        <c:idx val="80"/>
        <c:spPr>
          <a:solidFill>
            <a:srgbClr val="FFFF00"/>
          </a:solidFill>
          <a:ln>
            <a:noFill/>
          </a:ln>
          <a:effectLst/>
        </c:spPr>
      </c:pivotFmt>
      <c:pivotFmt>
        <c:idx val="8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4'!$B$5</c:f>
              <c:strCache>
                <c:ptCount val="1"/>
                <c:pt idx="0">
                  <c:v>Ergebnis</c:v>
                </c:pt>
              </c:strCache>
            </c:strRef>
          </c:tx>
          <c:spPr>
            <a:solidFill>
              <a:srgbClr val="00CC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4'!$A$6:$A$19</c:f>
              <c:strCache>
                <c:ptCount val="13"/>
                <c:pt idx="0">
                  <c:v>Prag</c:v>
                </c:pt>
                <c:pt idx="1">
                  <c:v>London</c:v>
                </c:pt>
                <c:pt idx="2">
                  <c:v>Las Vegas</c:v>
                </c:pt>
                <c:pt idx="3">
                  <c:v>Stuttgart</c:v>
                </c:pt>
                <c:pt idx="4">
                  <c:v>Shenzen</c:v>
                </c:pt>
                <c:pt idx="5">
                  <c:v>Philadelphia</c:v>
                </c:pt>
                <c:pt idx="6">
                  <c:v>Hamburg</c:v>
                </c:pt>
                <c:pt idx="7">
                  <c:v>Paris</c:v>
                </c:pt>
                <c:pt idx="8">
                  <c:v>Peking</c:v>
                </c:pt>
                <c:pt idx="9">
                  <c:v>Essen</c:v>
                </c:pt>
                <c:pt idx="10">
                  <c:v>New York</c:v>
                </c:pt>
                <c:pt idx="11">
                  <c:v>Shanghai</c:v>
                </c:pt>
                <c:pt idx="12">
                  <c:v>München</c:v>
                </c:pt>
              </c:strCache>
            </c:strRef>
          </c:cat>
          <c:val>
            <c:numRef>
              <c:f>'Pivot 4'!$B$6:$B$19</c:f>
              <c:numCache>
                <c:formatCode>General</c:formatCode>
                <c:ptCount val="13"/>
                <c:pt idx="0">
                  <c:v>150</c:v>
                </c:pt>
                <c:pt idx="1">
                  <c:v>100</c:v>
                </c:pt>
                <c:pt idx="2">
                  <c:v>60</c:v>
                </c:pt>
                <c:pt idx="3">
                  <c:v>50</c:v>
                </c:pt>
                <c:pt idx="4">
                  <c:v>30</c:v>
                </c:pt>
                <c:pt idx="5">
                  <c:v>30</c:v>
                </c:pt>
                <c:pt idx="6">
                  <c:v>25</c:v>
                </c:pt>
                <c:pt idx="7">
                  <c:v>25</c:v>
                </c:pt>
                <c:pt idx="8">
                  <c:v>20</c:v>
                </c:pt>
                <c:pt idx="9">
                  <c:v>20</c:v>
                </c:pt>
                <c:pt idx="10">
                  <c:v>20</c:v>
                </c:pt>
                <c:pt idx="11">
                  <c:v>20</c:v>
                </c:pt>
                <c:pt idx="12">
                  <c:v>10</c:v>
                </c:pt>
              </c:numCache>
            </c:numRef>
          </c:val>
          <c:extLst>
            <c:ext xmlns:c16="http://schemas.microsoft.com/office/drawing/2014/chart" uri="{C3380CC4-5D6E-409C-BE32-E72D297353CC}">
              <c16:uniqueId val="{00000000-386E-49DD-9AB1-F63A5C2182D0}"/>
            </c:ext>
          </c:extLst>
        </c:ser>
        <c:dLbls>
          <c:showLegendKey val="0"/>
          <c:showVal val="0"/>
          <c:showCatName val="0"/>
          <c:showSerName val="0"/>
          <c:showPercent val="0"/>
          <c:showBubbleSize val="0"/>
        </c:dLbls>
        <c:gapWidth val="100"/>
        <c:axId val="1483087279"/>
        <c:axId val="1483108495"/>
      </c:barChart>
      <c:catAx>
        <c:axId val="14830872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mn-lt"/>
                <a:ea typeface="+mn-ea"/>
                <a:cs typeface="+mn-cs"/>
              </a:defRPr>
            </a:pPr>
            <a:endParaRPr lang="en-DE"/>
          </a:p>
        </c:txPr>
        <c:crossAx val="1483108495"/>
        <c:crosses val="autoZero"/>
        <c:auto val="1"/>
        <c:lblAlgn val="ctr"/>
        <c:lblOffset val="100"/>
        <c:noMultiLvlLbl val="0"/>
      </c:catAx>
      <c:valAx>
        <c:axId val="1483108495"/>
        <c:scaling>
          <c:orientation val="minMax"/>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mn-lt"/>
                <a:ea typeface="+mn-ea"/>
                <a:cs typeface="+mn-cs"/>
              </a:defRPr>
            </a:pPr>
            <a:endParaRPr lang="en-DE"/>
          </a:p>
        </c:txPr>
        <c:crossAx val="14830872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solidFill>
            <a:schemeClr val="bg1"/>
          </a:solidFill>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13762328530555"/>
          <c:y val="5.0925925925925923E-2"/>
          <c:w val="0.7791447421722093"/>
          <c:h val="0.84731481481481485"/>
        </c:manualLayout>
      </c:layout>
      <c:barChart>
        <c:barDir val="bar"/>
        <c:grouping val="clustered"/>
        <c:varyColors val="0"/>
        <c:ser>
          <c:idx val="0"/>
          <c:order val="0"/>
          <c:tx>
            <c:strRef>
              <c:f>Umsatz_MA!$C$1</c:f>
              <c:strCache>
                <c:ptCount val="1"/>
                <c:pt idx="0">
                  <c:v>Mitarbeiter</c:v>
                </c:pt>
              </c:strCache>
            </c:strRef>
          </c:tx>
          <c:spPr>
            <a:blipFill>
              <a:blip xmlns:r="http://schemas.openxmlformats.org/officeDocument/2006/relationships" r:embed="rId3"/>
              <a:stretch>
                <a:fillRect/>
              </a:stretch>
            </a:blipFill>
            <a:ln>
              <a:noFill/>
            </a:ln>
            <a:effectLst/>
          </c:spPr>
          <c:invertIfNegative val="0"/>
          <c:pictureOptions>
            <c:pictureFormat val="stack"/>
          </c:pictureOptions>
          <c:cat>
            <c:strRef>
              <c:f>Umsatz_MA!$A$2:$A$5</c:f>
              <c:strCache>
                <c:ptCount val="4"/>
                <c:pt idx="0">
                  <c:v>Asia</c:v>
                </c:pt>
                <c:pt idx="1">
                  <c:v>Europe</c:v>
                </c:pt>
                <c:pt idx="2">
                  <c:v>Americas</c:v>
                </c:pt>
                <c:pt idx="3">
                  <c:v>Germany</c:v>
                </c:pt>
              </c:strCache>
            </c:strRef>
          </c:cat>
          <c:val>
            <c:numRef>
              <c:f>Umsatz_MA!$C$2:$C$5</c:f>
              <c:numCache>
                <c:formatCode>General</c:formatCode>
                <c:ptCount val="4"/>
                <c:pt idx="0">
                  <c:v>125</c:v>
                </c:pt>
                <c:pt idx="1">
                  <c:v>250</c:v>
                </c:pt>
                <c:pt idx="2">
                  <c:v>250</c:v>
                </c:pt>
                <c:pt idx="3">
                  <c:v>500</c:v>
                </c:pt>
              </c:numCache>
            </c:numRef>
          </c:val>
          <c:extLst>
            <c:ext xmlns:c16="http://schemas.microsoft.com/office/drawing/2014/chart" uri="{C3380CC4-5D6E-409C-BE32-E72D297353CC}">
              <c16:uniqueId val="{00000000-2CC1-4635-86F1-B674D5DD99C2}"/>
            </c:ext>
          </c:extLst>
        </c:ser>
        <c:dLbls>
          <c:showLegendKey val="0"/>
          <c:showVal val="0"/>
          <c:showCatName val="0"/>
          <c:showSerName val="0"/>
          <c:showPercent val="0"/>
          <c:showBubbleSize val="0"/>
        </c:dLbls>
        <c:gapWidth val="182"/>
        <c:axId val="2116275487"/>
        <c:axId val="2116286303"/>
      </c:barChart>
      <c:catAx>
        <c:axId val="21162754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crossAx val="2116286303"/>
        <c:crosses val="autoZero"/>
        <c:auto val="1"/>
        <c:lblAlgn val="ctr"/>
        <c:lblOffset val="100"/>
        <c:noMultiLvlLbl val="0"/>
      </c:catAx>
      <c:valAx>
        <c:axId val="211628630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DE"/>
          </a:p>
        </c:txPr>
        <c:crossAx val="2116275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solidFill>
            <a:schemeClr val="bg1"/>
          </a:solidFill>
          <a:latin typeface="Arial" panose="020B0604020202020204" pitchFamily="34" charset="0"/>
          <a:cs typeface="Arial" panose="020B0604020202020204" pitchFamily="34" charset="0"/>
        </a:defRPr>
      </a:pPr>
      <a:endParaRPr lang="en-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KPI Dashboard_5.xlsx]Pivot 1!PivotTable44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Umsatz PLAN</a:t>
            </a:r>
            <a:r>
              <a:rPr lang="de-DE" baseline="0"/>
              <a:t> versus ACT</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1'!$B$4:$B$5</c:f>
              <c:strCache>
                <c:ptCount val="1"/>
                <c:pt idx="0">
                  <c:v>ACT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1'!$A$6:$A$17</c:f>
              <c:strCache>
                <c:ptCount val="12"/>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strCache>
            </c:strRef>
          </c:cat>
          <c:val>
            <c:numRef>
              <c:f>'Pivot 1'!$B$6:$B$17</c:f>
              <c:numCache>
                <c:formatCode>General</c:formatCode>
                <c:ptCount val="12"/>
                <c:pt idx="0">
                  <c:v>2420</c:v>
                </c:pt>
                <c:pt idx="1">
                  <c:v>2400</c:v>
                </c:pt>
                <c:pt idx="2">
                  <c:v>2380</c:v>
                </c:pt>
                <c:pt idx="3">
                  <c:v>2390</c:v>
                </c:pt>
                <c:pt idx="4">
                  <c:v>2410</c:v>
                </c:pt>
                <c:pt idx="5">
                  <c:v>2520</c:v>
                </c:pt>
                <c:pt idx="6">
                  <c:v>2520</c:v>
                </c:pt>
                <c:pt idx="7">
                  <c:v>0</c:v>
                </c:pt>
                <c:pt idx="8">
                  <c:v>0</c:v>
                </c:pt>
                <c:pt idx="9">
                  <c:v>0</c:v>
                </c:pt>
                <c:pt idx="10">
                  <c:v>0</c:v>
                </c:pt>
                <c:pt idx="11">
                  <c:v>0</c:v>
                </c:pt>
              </c:numCache>
            </c:numRef>
          </c:val>
          <c:extLst>
            <c:ext xmlns:c16="http://schemas.microsoft.com/office/drawing/2014/chart" uri="{C3380CC4-5D6E-409C-BE32-E72D297353CC}">
              <c16:uniqueId val="{00000001-D5C6-4DA8-BE01-F2CE840A555E}"/>
            </c:ext>
          </c:extLst>
        </c:ser>
        <c:ser>
          <c:idx val="1"/>
          <c:order val="1"/>
          <c:tx>
            <c:strRef>
              <c:f>'Pivot 1'!$C$4:$C$5</c:f>
              <c:strCache>
                <c:ptCount val="1"/>
                <c:pt idx="0">
                  <c:v>PLAN</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1'!$A$6:$A$17</c:f>
              <c:strCache>
                <c:ptCount val="12"/>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strCache>
            </c:strRef>
          </c:cat>
          <c:val>
            <c:numRef>
              <c:f>'Pivot 1'!$C$6:$C$17</c:f>
              <c:numCache>
                <c:formatCode>General</c:formatCode>
                <c:ptCount val="12"/>
                <c:pt idx="0">
                  <c:v>2420</c:v>
                </c:pt>
                <c:pt idx="1">
                  <c:v>2420</c:v>
                </c:pt>
                <c:pt idx="2">
                  <c:v>2420</c:v>
                </c:pt>
                <c:pt idx="3">
                  <c:v>2420</c:v>
                </c:pt>
                <c:pt idx="4">
                  <c:v>2420</c:v>
                </c:pt>
                <c:pt idx="5">
                  <c:v>2420</c:v>
                </c:pt>
                <c:pt idx="6">
                  <c:v>2420</c:v>
                </c:pt>
                <c:pt idx="7">
                  <c:v>2420</c:v>
                </c:pt>
                <c:pt idx="8">
                  <c:v>2420</c:v>
                </c:pt>
                <c:pt idx="9">
                  <c:v>2420</c:v>
                </c:pt>
                <c:pt idx="10">
                  <c:v>2662</c:v>
                </c:pt>
                <c:pt idx="11">
                  <c:v>3194.4</c:v>
                </c:pt>
              </c:numCache>
            </c:numRef>
          </c:val>
          <c:extLst>
            <c:ext xmlns:c16="http://schemas.microsoft.com/office/drawing/2014/chart" uri="{C3380CC4-5D6E-409C-BE32-E72D297353CC}">
              <c16:uniqueId val="{0000001B-D5C6-4DA8-BE01-F2CE840A555E}"/>
            </c:ext>
          </c:extLst>
        </c:ser>
        <c:dLbls>
          <c:showLegendKey val="0"/>
          <c:showVal val="0"/>
          <c:showCatName val="0"/>
          <c:showSerName val="0"/>
          <c:showPercent val="0"/>
          <c:showBubbleSize val="0"/>
        </c:dLbls>
        <c:gapWidth val="219"/>
        <c:axId val="1020019199"/>
        <c:axId val="1020019615"/>
      </c:barChart>
      <c:catAx>
        <c:axId val="1020019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1020019615"/>
        <c:crosses val="autoZero"/>
        <c:auto val="1"/>
        <c:lblAlgn val="ctr"/>
        <c:lblOffset val="100"/>
        <c:noMultiLvlLbl val="0"/>
      </c:catAx>
      <c:valAx>
        <c:axId val="1020019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10200191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KPI Dashboard_5.xlsx]Pivot 2!PivotTable44</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Status</a:t>
            </a:r>
            <a:r>
              <a:rPr lang="de-DE" baseline="0"/>
              <a:t> (t)</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0000"/>
          </a:solidFill>
          <a:ln>
            <a:noFill/>
          </a:ln>
          <a:effectLst/>
        </c:spPr>
      </c:pivotFmt>
      <c:pivotFmt>
        <c:idx val="64"/>
        <c:spPr>
          <a:solidFill>
            <a:srgbClr val="FFFF00"/>
          </a:solidFill>
          <a:ln>
            <a:noFill/>
          </a:ln>
          <a:effectLst/>
        </c:spPr>
      </c:pivotFmt>
      <c:pivotFmt>
        <c:idx val="65"/>
        <c:spPr>
          <a:solidFill>
            <a:srgbClr val="33CC33"/>
          </a:solidFill>
          <a:ln>
            <a:noFill/>
          </a:ln>
          <a:effectLst/>
        </c:spPr>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7"/>
        <c:spPr>
          <a:solidFill>
            <a:srgbClr val="33CC33"/>
          </a:solidFill>
          <a:ln>
            <a:noFill/>
          </a:ln>
          <a:effectLst/>
        </c:spPr>
      </c:pivotFmt>
      <c:pivotFmt>
        <c:idx val="68"/>
        <c:spPr>
          <a:solidFill>
            <a:srgbClr val="FFFF00"/>
          </a:solidFill>
          <a:ln>
            <a:noFill/>
          </a:ln>
          <a:effectLst/>
        </c:spPr>
      </c:pivotFmt>
      <c:pivotFmt>
        <c:idx val="69"/>
        <c:spPr>
          <a:solidFill>
            <a:srgbClr val="FF0000"/>
          </a:solidFill>
          <a:ln>
            <a:noFill/>
          </a:ln>
          <a:effectLst/>
        </c:spPr>
      </c:pivotFmt>
    </c:pivotFmts>
    <c:plotArea>
      <c:layout/>
      <c:doughnutChart>
        <c:varyColors val="1"/>
        <c:ser>
          <c:idx val="0"/>
          <c:order val="0"/>
          <c:tx>
            <c:strRef>
              <c:f>'Pivot 2'!$B$5</c:f>
              <c:strCache>
                <c:ptCount val="1"/>
                <c:pt idx="0">
                  <c:v>Ergebnis</c:v>
                </c:pt>
              </c:strCache>
            </c:strRef>
          </c:tx>
          <c:dPt>
            <c:idx val="0"/>
            <c:bubble3D val="0"/>
            <c:spPr>
              <a:solidFill>
                <a:srgbClr val="33CC33"/>
              </a:solidFill>
              <a:ln>
                <a:noFill/>
              </a:ln>
              <a:effectLst/>
            </c:spPr>
            <c:extLst>
              <c:ext xmlns:c16="http://schemas.microsoft.com/office/drawing/2014/chart" uri="{C3380CC4-5D6E-409C-BE32-E72D297353CC}">
                <c16:uniqueId val="{00000017-D2E4-4E10-9B89-A13E5A2FF5C3}"/>
              </c:ext>
            </c:extLst>
          </c:dPt>
          <c:dPt>
            <c:idx val="1"/>
            <c:bubble3D val="0"/>
            <c:spPr>
              <a:solidFill>
                <a:srgbClr val="FF0000"/>
              </a:solidFill>
              <a:ln>
                <a:noFill/>
              </a:ln>
              <a:effectLst/>
            </c:spPr>
            <c:extLst>
              <c:ext xmlns:c16="http://schemas.microsoft.com/office/drawing/2014/chart" uri="{C3380CC4-5D6E-409C-BE32-E72D297353CC}">
                <c16:uniqueId val="{00000016-D2E4-4E10-9B89-A13E5A2FF5C3}"/>
              </c:ext>
            </c:extLst>
          </c:dPt>
          <c:dPt>
            <c:idx val="2"/>
            <c:bubble3D val="0"/>
            <c:spPr>
              <a:solidFill>
                <a:srgbClr val="FFFF00"/>
              </a:solidFill>
              <a:ln>
                <a:noFill/>
              </a:ln>
              <a:effectLst/>
            </c:spPr>
            <c:extLst>
              <c:ext xmlns:c16="http://schemas.microsoft.com/office/drawing/2014/chart" uri="{C3380CC4-5D6E-409C-BE32-E72D297353CC}">
                <c16:uniqueId val="{00000018-D2E4-4E10-9B89-A13E5A2FF5C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2'!$A$6:$A$9</c:f>
              <c:strCache>
                <c:ptCount val="3"/>
                <c:pt idx="0">
                  <c:v>Green</c:v>
                </c:pt>
                <c:pt idx="1">
                  <c:v>Red</c:v>
                </c:pt>
                <c:pt idx="2">
                  <c:v>Yellow</c:v>
                </c:pt>
              </c:strCache>
            </c:strRef>
          </c:cat>
          <c:val>
            <c:numRef>
              <c:f>'Pivot 2'!$B$6:$B$9</c:f>
              <c:numCache>
                <c:formatCode>General</c:formatCode>
                <c:ptCount val="3"/>
                <c:pt idx="0">
                  <c:v>4</c:v>
                </c:pt>
                <c:pt idx="1">
                  <c:v>5</c:v>
                </c:pt>
                <c:pt idx="2">
                  <c:v>4</c:v>
                </c:pt>
              </c:numCache>
            </c:numRef>
          </c:val>
          <c:extLst>
            <c:ext xmlns:c16="http://schemas.microsoft.com/office/drawing/2014/chart" uri="{C3380CC4-5D6E-409C-BE32-E72D297353CC}">
              <c16:uniqueId val="{00000006-D2E4-4E10-9B89-A13E5A2FF5C3}"/>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KPI Dashboard_5.xlsx]Pivot 3!PivotTable44</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Status</a:t>
            </a:r>
            <a:r>
              <a:rPr lang="de-DE" baseline="0"/>
              <a:t> Budget</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0000"/>
          </a:solidFill>
          <a:ln>
            <a:noFill/>
          </a:ln>
          <a:effectLst/>
        </c:spPr>
      </c:pivotFmt>
      <c:pivotFmt>
        <c:idx val="64"/>
        <c:spPr>
          <a:solidFill>
            <a:srgbClr val="FFFF00"/>
          </a:solidFill>
          <a:ln>
            <a:noFill/>
          </a:ln>
          <a:effectLst/>
        </c:spPr>
      </c:pivotFmt>
      <c:pivotFmt>
        <c:idx val="65"/>
        <c:spPr>
          <a:solidFill>
            <a:srgbClr val="33CC33"/>
          </a:solidFill>
          <a:ln>
            <a:noFill/>
          </a:ln>
          <a:effectLst/>
        </c:spPr>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7"/>
        <c:spPr>
          <a:solidFill>
            <a:srgbClr val="33CC33"/>
          </a:solidFill>
          <a:ln>
            <a:noFill/>
          </a:ln>
          <a:effectLst/>
        </c:spPr>
      </c:pivotFmt>
      <c:pivotFmt>
        <c:idx val="68"/>
        <c:spPr>
          <a:solidFill>
            <a:srgbClr val="FFFF00"/>
          </a:solidFill>
          <a:ln>
            <a:noFill/>
          </a:ln>
          <a:effectLst/>
        </c:spPr>
      </c:pivotFmt>
      <c:pivotFmt>
        <c:idx val="69"/>
        <c:spPr>
          <a:solidFill>
            <a:srgbClr val="FF0000"/>
          </a:solidFill>
          <a:ln>
            <a:noFill/>
          </a:ln>
          <a:effectLst/>
        </c:spPr>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71"/>
        <c:spPr>
          <a:solidFill>
            <a:srgbClr val="33CC33"/>
          </a:solidFill>
          <a:ln>
            <a:noFill/>
          </a:ln>
          <a:effectLst/>
        </c:spPr>
      </c:pivotFmt>
      <c:pivotFmt>
        <c:idx val="72"/>
        <c:spPr>
          <a:solidFill>
            <a:srgbClr val="FF0000"/>
          </a:solidFill>
          <a:ln>
            <a:noFill/>
          </a:ln>
          <a:effectLst/>
        </c:spPr>
      </c:pivotFmt>
      <c:pivotFmt>
        <c:idx val="73"/>
        <c:spPr>
          <a:solidFill>
            <a:srgbClr val="FFFF00"/>
          </a:solidFill>
          <a:ln>
            <a:noFill/>
          </a:ln>
          <a:effectLst/>
        </c:spPr>
      </c:pivotFmt>
      <c:pivotFmt>
        <c:idx val="74"/>
        <c:spPr>
          <a:solidFill>
            <a:srgbClr val="33CC33"/>
          </a:solidFill>
          <a:ln>
            <a:noFill/>
          </a:ln>
          <a:effectLst/>
        </c:spPr>
      </c:pivotFmt>
      <c:pivotFmt>
        <c:idx val="75"/>
        <c:spPr>
          <a:solidFill>
            <a:srgbClr val="FFFF00"/>
          </a:solidFill>
          <a:ln>
            <a:noFill/>
          </a:ln>
          <a:effectLst/>
        </c:spPr>
      </c:pivotFmt>
      <c:pivotFmt>
        <c:idx val="76"/>
        <c:spPr>
          <a:solidFill>
            <a:srgbClr val="FF0000"/>
          </a:solidFill>
          <a:ln>
            <a:noFill/>
          </a:ln>
          <a:effectLst/>
        </c:spPr>
      </c:pivotFmt>
    </c:pivotFmts>
    <c:plotArea>
      <c:layout/>
      <c:doughnutChart>
        <c:varyColors val="1"/>
        <c:ser>
          <c:idx val="0"/>
          <c:order val="0"/>
          <c:tx>
            <c:strRef>
              <c:f>'Pivot 3'!$B$5</c:f>
              <c:strCache>
                <c:ptCount val="1"/>
                <c:pt idx="0">
                  <c:v>Ergebnis</c:v>
                </c:pt>
              </c:strCache>
            </c:strRef>
          </c:tx>
          <c:dPt>
            <c:idx val="0"/>
            <c:bubble3D val="0"/>
            <c:spPr>
              <a:solidFill>
                <a:srgbClr val="33CC33"/>
              </a:solidFill>
              <a:ln>
                <a:noFill/>
              </a:ln>
              <a:effectLst/>
            </c:spPr>
            <c:extLst>
              <c:ext xmlns:c16="http://schemas.microsoft.com/office/drawing/2014/chart" uri="{C3380CC4-5D6E-409C-BE32-E72D297353CC}">
                <c16:uniqueId val="{00000001-C89C-41C1-8217-B46A0A265456}"/>
              </c:ext>
            </c:extLst>
          </c:dPt>
          <c:dPt>
            <c:idx val="1"/>
            <c:bubble3D val="0"/>
            <c:spPr>
              <a:solidFill>
                <a:srgbClr val="FF0000"/>
              </a:solidFill>
              <a:ln>
                <a:noFill/>
              </a:ln>
              <a:effectLst/>
            </c:spPr>
            <c:extLst>
              <c:ext xmlns:c16="http://schemas.microsoft.com/office/drawing/2014/chart" uri="{C3380CC4-5D6E-409C-BE32-E72D297353CC}">
                <c16:uniqueId val="{00000003-C89C-41C1-8217-B46A0A265456}"/>
              </c:ext>
            </c:extLst>
          </c:dPt>
          <c:dPt>
            <c:idx val="2"/>
            <c:bubble3D val="0"/>
            <c:spPr>
              <a:solidFill>
                <a:srgbClr val="FFFF00"/>
              </a:solidFill>
              <a:ln>
                <a:noFill/>
              </a:ln>
              <a:effectLst/>
            </c:spPr>
            <c:extLst>
              <c:ext xmlns:c16="http://schemas.microsoft.com/office/drawing/2014/chart" uri="{C3380CC4-5D6E-409C-BE32-E72D297353CC}">
                <c16:uniqueId val="{00000005-C89C-41C1-8217-B46A0A26545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3'!$A$6:$A$9</c:f>
              <c:strCache>
                <c:ptCount val="3"/>
                <c:pt idx="0">
                  <c:v>Green</c:v>
                </c:pt>
                <c:pt idx="1">
                  <c:v>Red</c:v>
                </c:pt>
                <c:pt idx="2">
                  <c:v>Yellow</c:v>
                </c:pt>
              </c:strCache>
            </c:strRef>
          </c:cat>
          <c:val>
            <c:numRef>
              <c:f>'Pivot 3'!$B$6:$B$9</c:f>
              <c:numCache>
                <c:formatCode>General</c:formatCode>
                <c:ptCount val="3"/>
                <c:pt idx="0">
                  <c:v>6</c:v>
                </c:pt>
                <c:pt idx="1">
                  <c:v>3</c:v>
                </c:pt>
                <c:pt idx="2">
                  <c:v>4</c:v>
                </c:pt>
              </c:numCache>
            </c:numRef>
          </c:val>
          <c:extLst>
            <c:ext xmlns:c16="http://schemas.microsoft.com/office/drawing/2014/chart" uri="{C3380CC4-5D6E-409C-BE32-E72D297353CC}">
              <c16:uniqueId val="{00000006-C89C-41C1-8217-B46A0A265456}"/>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KPI Dashboard_5.xlsx]Pivot 4!PivotTable44</c:name>
    <c:fmtId val="1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aseline="0"/>
              <a:t>Resources Spent YTD [in days]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rgbClr val="00CC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0000"/>
          </a:solidFill>
          <a:ln>
            <a:noFill/>
          </a:ln>
          <a:effectLst/>
        </c:spPr>
      </c:pivotFmt>
      <c:pivotFmt>
        <c:idx val="64"/>
        <c:spPr>
          <a:solidFill>
            <a:srgbClr val="FFFF00"/>
          </a:solidFill>
          <a:ln>
            <a:noFill/>
          </a:ln>
          <a:effectLst/>
        </c:spPr>
      </c:pivotFmt>
      <c:pivotFmt>
        <c:idx val="65"/>
        <c:spPr>
          <a:solidFill>
            <a:srgbClr val="33CC33"/>
          </a:solidFill>
          <a:ln>
            <a:noFill/>
          </a:ln>
          <a:effectLst/>
        </c:spPr>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67"/>
        <c:spPr>
          <a:solidFill>
            <a:srgbClr val="33CC33"/>
          </a:solidFill>
          <a:ln>
            <a:noFill/>
          </a:ln>
          <a:effectLst/>
        </c:spPr>
      </c:pivotFmt>
      <c:pivotFmt>
        <c:idx val="68"/>
        <c:spPr>
          <a:solidFill>
            <a:srgbClr val="FFFF00"/>
          </a:solidFill>
          <a:ln>
            <a:noFill/>
          </a:ln>
          <a:effectLst/>
        </c:spPr>
      </c:pivotFmt>
      <c:pivotFmt>
        <c:idx val="69"/>
        <c:spPr>
          <a:solidFill>
            <a:srgbClr val="FF0000"/>
          </a:solidFill>
          <a:ln>
            <a:noFill/>
          </a:ln>
          <a:effectLst/>
        </c:spPr>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71"/>
        <c:spPr>
          <a:solidFill>
            <a:srgbClr val="33CC33"/>
          </a:solidFill>
          <a:ln>
            <a:noFill/>
          </a:ln>
          <a:effectLst/>
        </c:spPr>
      </c:pivotFmt>
      <c:pivotFmt>
        <c:idx val="72"/>
        <c:spPr>
          <a:solidFill>
            <a:srgbClr val="FF0000"/>
          </a:solidFill>
          <a:ln>
            <a:noFill/>
          </a:ln>
          <a:effectLst/>
        </c:spPr>
      </c:pivotFmt>
      <c:pivotFmt>
        <c:idx val="73"/>
        <c:spPr>
          <a:solidFill>
            <a:srgbClr val="FFFF00"/>
          </a:solidFill>
          <a:ln>
            <a:noFill/>
          </a:ln>
          <a:effectLst/>
        </c:spPr>
      </c:pivotFmt>
      <c:pivotFmt>
        <c:idx val="74"/>
        <c:spPr>
          <a:solidFill>
            <a:srgbClr val="33CC33"/>
          </a:solidFill>
          <a:ln>
            <a:noFill/>
          </a:ln>
          <a:effectLst/>
        </c:spPr>
      </c:pivotFmt>
      <c:pivotFmt>
        <c:idx val="75"/>
        <c:spPr>
          <a:solidFill>
            <a:srgbClr val="FFFF00"/>
          </a:solidFill>
          <a:ln>
            <a:noFill/>
          </a:ln>
          <a:effectLst/>
        </c:spPr>
      </c:pivotFmt>
      <c:pivotFmt>
        <c:idx val="76"/>
        <c:spPr>
          <a:solidFill>
            <a:srgbClr val="FF0000"/>
          </a:solidFill>
          <a:ln>
            <a:noFill/>
          </a:ln>
          <a:effectLst/>
        </c:spPr>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78"/>
        <c:spPr>
          <a:solidFill>
            <a:srgbClr val="33CC33"/>
          </a:solidFill>
          <a:ln>
            <a:noFill/>
          </a:ln>
          <a:effectLst/>
        </c:spPr>
      </c:pivotFmt>
      <c:pivotFmt>
        <c:idx val="79"/>
        <c:spPr>
          <a:solidFill>
            <a:srgbClr val="FF0000"/>
          </a:solidFill>
          <a:ln>
            <a:noFill/>
          </a:ln>
          <a:effectLst/>
        </c:spPr>
      </c:pivotFmt>
      <c:pivotFmt>
        <c:idx val="80"/>
        <c:spPr>
          <a:solidFill>
            <a:srgbClr val="FFFF00"/>
          </a:solidFill>
          <a:ln>
            <a:noFill/>
          </a:ln>
          <a:effectLst/>
        </c:spPr>
      </c:pivotFmt>
      <c:pivotFmt>
        <c:idx val="8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4'!$B$5</c:f>
              <c:strCache>
                <c:ptCount val="1"/>
                <c:pt idx="0">
                  <c:v>Ergebnis</c:v>
                </c:pt>
              </c:strCache>
            </c:strRef>
          </c:tx>
          <c:spPr>
            <a:solidFill>
              <a:schemeClr val="accent1"/>
            </a:solidFill>
            <a:ln>
              <a:noFill/>
            </a:ln>
            <a:effectLst/>
          </c:spPr>
          <c:invertIfNegative val="0"/>
          <c:cat>
            <c:strRef>
              <c:f>'Pivot 4'!$A$6:$A$19</c:f>
              <c:strCache>
                <c:ptCount val="13"/>
                <c:pt idx="0">
                  <c:v>Prag</c:v>
                </c:pt>
                <c:pt idx="1">
                  <c:v>London</c:v>
                </c:pt>
                <c:pt idx="2">
                  <c:v>Las Vegas</c:v>
                </c:pt>
                <c:pt idx="3">
                  <c:v>Stuttgart</c:v>
                </c:pt>
                <c:pt idx="4">
                  <c:v>Shenzen</c:v>
                </c:pt>
                <c:pt idx="5">
                  <c:v>Philadelphia</c:v>
                </c:pt>
                <c:pt idx="6">
                  <c:v>Hamburg</c:v>
                </c:pt>
                <c:pt idx="7">
                  <c:v>Paris</c:v>
                </c:pt>
                <c:pt idx="8">
                  <c:v>Peking</c:v>
                </c:pt>
                <c:pt idx="9">
                  <c:v>Essen</c:v>
                </c:pt>
                <c:pt idx="10">
                  <c:v>New York</c:v>
                </c:pt>
                <c:pt idx="11">
                  <c:v>Shanghai</c:v>
                </c:pt>
                <c:pt idx="12">
                  <c:v>München</c:v>
                </c:pt>
              </c:strCache>
            </c:strRef>
          </c:cat>
          <c:val>
            <c:numRef>
              <c:f>'Pivot 4'!$B$6:$B$19</c:f>
              <c:numCache>
                <c:formatCode>General</c:formatCode>
                <c:ptCount val="13"/>
                <c:pt idx="0">
                  <c:v>150</c:v>
                </c:pt>
                <c:pt idx="1">
                  <c:v>100</c:v>
                </c:pt>
                <c:pt idx="2">
                  <c:v>60</c:v>
                </c:pt>
                <c:pt idx="3">
                  <c:v>50</c:v>
                </c:pt>
                <c:pt idx="4">
                  <c:v>30</c:v>
                </c:pt>
                <c:pt idx="5">
                  <c:v>30</c:v>
                </c:pt>
                <c:pt idx="6">
                  <c:v>25</c:v>
                </c:pt>
                <c:pt idx="7">
                  <c:v>25</c:v>
                </c:pt>
                <c:pt idx="8">
                  <c:v>20</c:v>
                </c:pt>
                <c:pt idx="9">
                  <c:v>20</c:v>
                </c:pt>
                <c:pt idx="10">
                  <c:v>20</c:v>
                </c:pt>
                <c:pt idx="11">
                  <c:v>20</c:v>
                </c:pt>
                <c:pt idx="12">
                  <c:v>10</c:v>
                </c:pt>
              </c:numCache>
            </c:numRef>
          </c:val>
          <c:extLst>
            <c:ext xmlns:c16="http://schemas.microsoft.com/office/drawing/2014/chart" uri="{C3380CC4-5D6E-409C-BE32-E72D297353CC}">
              <c16:uniqueId val="{00000006-4974-4A02-8A6F-8F62034A3FA4}"/>
            </c:ext>
          </c:extLst>
        </c:ser>
        <c:dLbls>
          <c:showLegendKey val="0"/>
          <c:showVal val="0"/>
          <c:showCatName val="0"/>
          <c:showSerName val="0"/>
          <c:showPercent val="0"/>
          <c:showBubbleSize val="0"/>
        </c:dLbls>
        <c:gapWidth val="100"/>
        <c:axId val="1483087279"/>
        <c:axId val="1483108495"/>
      </c:barChart>
      <c:catAx>
        <c:axId val="14830872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1483108495"/>
        <c:crosses val="autoZero"/>
        <c:auto val="1"/>
        <c:lblAlgn val="ctr"/>
        <c:lblOffset val="100"/>
        <c:noMultiLvlLbl val="0"/>
      </c:catAx>
      <c:valAx>
        <c:axId val="1483108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14830872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hyperlink" Target="https://pixnio.com/de/architektur/gebaude/himmel-raum-abstrakt-architektur-hintergrund-gebaeude" TargetMode="External"/><Relationship Id="rId1" Type="http://schemas.openxmlformats.org/officeDocument/2006/relationships/image" Target="../media/image1.jpe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xdr:col>
      <xdr:colOff>63499</xdr:colOff>
      <xdr:row>4</xdr:row>
      <xdr:rowOff>165965</xdr:rowOff>
    </xdr:from>
    <xdr:to>
      <xdr:col>22</xdr:col>
      <xdr:colOff>261499</xdr:colOff>
      <xdr:row>46</xdr:row>
      <xdr:rowOff>95251</xdr:rowOff>
    </xdr:to>
    <xdr:pic>
      <xdr:nvPicPr>
        <xdr:cNvPr id="26" name="Grafik 25">
          <a:extLst>
            <a:ext uri="{FF2B5EF4-FFF2-40B4-BE49-F238E27FC236}">
              <a16:creationId xmlns:a16="http://schemas.microsoft.com/office/drawing/2014/main" id="{29867E6F-A92E-47AC-997F-F728F88BCC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rcRect b="27471"/>
        <a:stretch/>
      </xdr:blipFill>
      <xdr:spPr>
        <a:xfrm>
          <a:off x="253999" y="927965"/>
          <a:ext cx="16200000" cy="7930286"/>
        </a:xfrm>
        <a:prstGeom prst="rect">
          <a:avLst/>
        </a:prstGeom>
        <a:ln>
          <a:solidFill>
            <a:schemeClr val="tx1">
              <a:lumMod val="75000"/>
              <a:lumOff val="25000"/>
            </a:schemeClr>
          </a:solidFill>
        </a:ln>
      </xdr:spPr>
    </xdr:pic>
    <xdr:clientData/>
  </xdr:twoCellAnchor>
  <xdr:twoCellAnchor>
    <xdr:from>
      <xdr:col>6</xdr:col>
      <xdr:colOff>15875</xdr:colOff>
      <xdr:row>5</xdr:row>
      <xdr:rowOff>137389</xdr:rowOff>
    </xdr:from>
    <xdr:to>
      <xdr:col>22</xdr:col>
      <xdr:colOff>184727</xdr:colOff>
      <xdr:row>27</xdr:row>
      <xdr:rowOff>31750</xdr:rowOff>
    </xdr:to>
    <xdr:sp macro="" textlink="">
      <xdr:nvSpPr>
        <xdr:cNvPr id="41" name="Rechteck 40">
          <a:extLst>
            <a:ext uri="{FF2B5EF4-FFF2-40B4-BE49-F238E27FC236}">
              <a16:creationId xmlns:a16="http://schemas.microsoft.com/office/drawing/2014/main" id="{1C897F51-CD05-4A07-BA7A-E9A5584FC0DE}"/>
            </a:ext>
          </a:extLst>
        </xdr:cNvPr>
        <xdr:cNvSpPr/>
      </xdr:nvSpPr>
      <xdr:spPr>
        <a:xfrm>
          <a:off x="4022148" y="1072571"/>
          <a:ext cx="12360852" cy="3958361"/>
        </a:xfrm>
        <a:prstGeom prst="rect">
          <a:avLst/>
        </a:prstGeom>
        <a:solidFill>
          <a:schemeClr val="tx1">
            <a:alpha val="7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400">
              <a:solidFill>
                <a:srgbClr val="33CC33"/>
              </a:solidFill>
              <a:latin typeface="Arial Narrow" panose="020B0606020202030204" pitchFamily="34" charset="0"/>
            </a:rPr>
            <a:t>Status Umsatz</a:t>
          </a:r>
          <a:r>
            <a:rPr lang="de-DE" sz="1400" baseline="0">
              <a:solidFill>
                <a:srgbClr val="33CC33"/>
              </a:solidFill>
              <a:latin typeface="Arial Narrow" panose="020B0606020202030204" pitchFamily="34" charset="0"/>
            </a:rPr>
            <a:t> - </a:t>
          </a:r>
          <a:r>
            <a:rPr lang="de-DE" sz="1400">
              <a:solidFill>
                <a:srgbClr val="33CC33"/>
              </a:solidFill>
              <a:latin typeface="Arial Narrow" panose="020B0606020202030204" pitchFamily="34" charset="0"/>
            </a:rPr>
            <a:t>Global View</a:t>
          </a:r>
          <a:endParaRPr lang="en-DE" sz="1100">
            <a:solidFill>
              <a:srgbClr val="33CC33"/>
            </a:solidFill>
            <a:latin typeface="Arial Narrow" panose="020B0606020202030204" pitchFamily="34" charset="0"/>
          </a:endParaRPr>
        </a:p>
      </xdr:txBody>
    </xdr:sp>
    <xdr:clientData/>
  </xdr:twoCellAnchor>
  <xdr:twoCellAnchor>
    <xdr:from>
      <xdr:col>5</xdr:col>
      <xdr:colOff>749010</xdr:colOff>
      <xdr:row>27</xdr:row>
      <xdr:rowOff>79376</xdr:rowOff>
    </xdr:from>
    <xdr:to>
      <xdr:col>13</xdr:col>
      <xdr:colOff>46182</xdr:colOff>
      <xdr:row>46</xdr:row>
      <xdr:rowOff>34636</xdr:rowOff>
    </xdr:to>
    <xdr:sp macro="" textlink="">
      <xdr:nvSpPr>
        <xdr:cNvPr id="11" name="Rechteck 10">
          <a:extLst>
            <a:ext uri="{FF2B5EF4-FFF2-40B4-BE49-F238E27FC236}">
              <a16:creationId xmlns:a16="http://schemas.microsoft.com/office/drawing/2014/main" id="{F55F762C-C5F9-4076-82DF-EE0C08BD8EB4}"/>
            </a:ext>
          </a:extLst>
        </xdr:cNvPr>
        <xdr:cNvSpPr/>
      </xdr:nvSpPr>
      <xdr:spPr>
        <a:xfrm>
          <a:off x="3993283" y="5078558"/>
          <a:ext cx="5393172" cy="3465078"/>
        </a:xfrm>
        <a:prstGeom prst="rect">
          <a:avLst/>
        </a:prstGeom>
        <a:solidFill>
          <a:schemeClr val="tx1">
            <a:alpha val="9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400">
              <a:solidFill>
                <a:srgbClr val="33CC33"/>
              </a:solidFill>
              <a:latin typeface="Arial Narrow" panose="020B0606020202030204" pitchFamily="34" charset="0"/>
            </a:rPr>
            <a:t>Status</a:t>
          </a:r>
          <a:r>
            <a:rPr lang="de-DE" sz="1400" baseline="0">
              <a:solidFill>
                <a:srgbClr val="33CC33"/>
              </a:solidFill>
              <a:latin typeface="Arial Narrow" panose="020B0606020202030204" pitchFamily="34" charset="0"/>
            </a:rPr>
            <a:t> Timing &amp; Budget</a:t>
          </a:r>
          <a:endParaRPr lang="en-DE" sz="1100">
            <a:solidFill>
              <a:srgbClr val="33CC33"/>
            </a:solidFill>
            <a:latin typeface="Arial Narrow" panose="020B0606020202030204" pitchFamily="34" charset="0"/>
          </a:endParaRPr>
        </a:p>
      </xdr:txBody>
    </xdr:sp>
    <xdr:clientData/>
  </xdr:twoCellAnchor>
  <xdr:twoCellAnchor>
    <xdr:from>
      <xdr:col>1</xdr:col>
      <xdr:colOff>47626</xdr:colOff>
      <xdr:row>0</xdr:row>
      <xdr:rowOff>158749</xdr:rowOff>
    </xdr:from>
    <xdr:to>
      <xdr:col>22</xdr:col>
      <xdr:colOff>245626</xdr:colOff>
      <xdr:row>5</xdr:row>
      <xdr:rowOff>15874</xdr:rowOff>
    </xdr:to>
    <xdr:sp macro="" textlink="">
      <xdr:nvSpPr>
        <xdr:cNvPr id="4" name="Rechteck 3">
          <a:extLst>
            <a:ext uri="{FF2B5EF4-FFF2-40B4-BE49-F238E27FC236}">
              <a16:creationId xmlns:a16="http://schemas.microsoft.com/office/drawing/2014/main" id="{FB028F8D-295F-4CA0-A8A3-D6A47DA862F7}"/>
            </a:ext>
          </a:extLst>
        </xdr:cNvPr>
        <xdr:cNvSpPr/>
      </xdr:nvSpPr>
      <xdr:spPr>
        <a:xfrm>
          <a:off x="243899" y="158749"/>
          <a:ext cx="16200000" cy="792307"/>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3200">
              <a:solidFill>
                <a:srgbClr val="33CC33"/>
              </a:solidFill>
              <a:latin typeface="Arial Narrow" panose="020B0606020202030204" pitchFamily="34" charset="0"/>
              <a:cs typeface="Arial" panose="020B0604020202020204" pitchFamily="34" charset="0"/>
            </a:rPr>
            <a:t>Projekt</a:t>
          </a:r>
          <a:r>
            <a:rPr lang="de-DE" sz="3200" baseline="0">
              <a:solidFill>
                <a:srgbClr val="33CC33"/>
              </a:solidFill>
              <a:latin typeface="Arial Narrow" panose="020B0606020202030204" pitchFamily="34" charset="0"/>
              <a:cs typeface="Arial" panose="020B0604020202020204" pitchFamily="34" charset="0"/>
            </a:rPr>
            <a:t> </a:t>
          </a:r>
          <a:r>
            <a:rPr lang="de-DE" sz="3200">
              <a:solidFill>
                <a:srgbClr val="33CC33"/>
              </a:solidFill>
              <a:latin typeface="Arial Narrow" panose="020B0606020202030204" pitchFamily="34" charset="0"/>
              <a:cs typeface="Arial" panose="020B0604020202020204" pitchFamily="34" charset="0"/>
            </a:rPr>
            <a:t>KPI Dashboard </a:t>
          </a:r>
          <a:endParaRPr lang="en-DE" sz="3200">
            <a:solidFill>
              <a:srgbClr val="33CC33"/>
            </a:solidFill>
            <a:latin typeface="Arial Narrow" panose="020B0606020202030204" pitchFamily="34" charset="0"/>
            <a:cs typeface="Arial" panose="020B0604020202020204" pitchFamily="34" charset="0"/>
          </a:endParaRPr>
        </a:p>
      </xdr:txBody>
    </xdr:sp>
    <xdr:clientData/>
  </xdr:twoCellAnchor>
  <xdr:twoCellAnchor>
    <xdr:from>
      <xdr:col>6</xdr:col>
      <xdr:colOff>317501</xdr:colOff>
      <xdr:row>7</xdr:row>
      <xdr:rowOff>132772</xdr:rowOff>
    </xdr:from>
    <xdr:to>
      <xdr:col>21</xdr:col>
      <xdr:colOff>655205</xdr:colOff>
      <xdr:row>26</xdr:row>
      <xdr:rowOff>0</xdr:rowOff>
    </xdr:to>
    <xdr:graphicFrame macro="">
      <xdr:nvGraphicFramePr>
        <xdr:cNvPr id="42" name="Diagramm 41">
          <a:extLst>
            <a:ext uri="{FF2B5EF4-FFF2-40B4-BE49-F238E27FC236}">
              <a16:creationId xmlns:a16="http://schemas.microsoft.com/office/drawing/2014/main" id="{6819FF4C-0E02-455D-B6AE-67CDD8F68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185016</xdr:colOff>
      <xdr:row>5</xdr:row>
      <xdr:rowOff>86674</xdr:rowOff>
    </xdr:from>
    <xdr:to>
      <xdr:col>5</xdr:col>
      <xdr:colOff>730250</xdr:colOff>
      <xdr:row>45</xdr:row>
      <xdr:rowOff>158750</xdr:rowOff>
    </xdr:to>
    <xdr:sp macro="" textlink="">
      <xdr:nvSpPr>
        <xdr:cNvPr id="50" name="Rechteck 49">
          <a:extLst>
            <a:ext uri="{FF2B5EF4-FFF2-40B4-BE49-F238E27FC236}">
              <a16:creationId xmlns:a16="http://schemas.microsoft.com/office/drawing/2014/main" id="{60801978-670C-4DE1-BF1F-650C73029AAD}"/>
            </a:ext>
          </a:extLst>
        </xdr:cNvPr>
        <xdr:cNvSpPr/>
      </xdr:nvSpPr>
      <xdr:spPr>
        <a:xfrm>
          <a:off x="375516" y="1039174"/>
          <a:ext cx="3593234" cy="7692076"/>
        </a:xfrm>
        <a:prstGeom prst="rect">
          <a:avLst/>
        </a:prstGeom>
        <a:solidFill>
          <a:schemeClr val="tx1">
            <a:alpha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400">
              <a:solidFill>
                <a:srgbClr val="33CC33"/>
              </a:solidFill>
              <a:latin typeface="Arial Narrow" panose="020B0606020202030204" pitchFamily="34" charset="0"/>
            </a:rPr>
            <a:t>Datenschnitte</a:t>
          </a:r>
          <a:endParaRPr lang="en-DE" sz="1100">
            <a:solidFill>
              <a:srgbClr val="33CC33"/>
            </a:solidFill>
            <a:latin typeface="Arial Narrow" panose="020B0606020202030204" pitchFamily="34" charset="0"/>
          </a:endParaRPr>
        </a:p>
      </xdr:txBody>
    </xdr:sp>
    <xdr:clientData/>
  </xdr:twoCellAnchor>
  <xdr:twoCellAnchor editAs="oneCell">
    <xdr:from>
      <xdr:col>1</xdr:col>
      <xdr:colOff>345785</xdr:colOff>
      <xdr:row>7</xdr:row>
      <xdr:rowOff>105351</xdr:rowOff>
    </xdr:from>
    <xdr:to>
      <xdr:col>5</xdr:col>
      <xdr:colOff>177785</xdr:colOff>
      <xdr:row>15</xdr:row>
      <xdr:rowOff>103331</xdr:rowOff>
    </xdr:to>
    <mc:AlternateContent xmlns:mc="http://schemas.openxmlformats.org/markup-compatibility/2006" xmlns:a14="http://schemas.microsoft.com/office/drawing/2010/main">
      <mc:Choice Requires="a14">
        <xdr:graphicFrame macro="">
          <xdr:nvGraphicFramePr>
            <xdr:cNvPr id="43" name="Project">
              <a:extLst>
                <a:ext uri="{FF2B5EF4-FFF2-40B4-BE49-F238E27FC236}">
                  <a16:creationId xmlns:a16="http://schemas.microsoft.com/office/drawing/2014/main" id="{91B1E5D5-189B-496C-9ED1-77ACB647A845}"/>
                </a:ext>
              </a:extLst>
            </xdr:cNvPr>
            <xdr:cNvGraphicFramePr/>
          </xdr:nvGraphicFramePr>
          <xdr:xfrm>
            <a:off x="0" y="0"/>
            <a:ext cx="0" cy="0"/>
          </xdr:xfrm>
          <a:graphic>
            <a:graphicData uri="http://schemas.microsoft.com/office/drawing/2010/slicer">
              <sle:slicer xmlns:sle="http://schemas.microsoft.com/office/drawing/2010/slicer" name="Project"/>
            </a:graphicData>
          </a:graphic>
        </xdr:graphicFrame>
      </mc:Choice>
      <mc:Fallback xmlns="">
        <xdr:sp macro="" textlink="">
          <xdr:nvSpPr>
            <xdr:cNvPr id="0" name=""/>
            <xdr:cNvSpPr>
              <a:spLocks noTextEdit="1"/>
            </xdr:cNvSpPr>
          </xdr:nvSpPr>
          <xdr:spPr>
            <a:xfrm>
              <a:off x="542058" y="1409987"/>
              <a:ext cx="2880000" cy="1475799"/>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1</xdr:col>
      <xdr:colOff>349251</xdr:colOff>
      <xdr:row>16</xdr:row>
      <xdr:rowOff>161635</xdr:rowOff>
    </xdr:from>
    <xdr:to>
      <xdr:col>5</xdr:col>
      <xdr:colOff>181251</xdr:colOff>
      <xdr:row>37</xdr:row>
      <xdr:rowOff>111125</xdr:rowOff>
    </xdr:to>
    <mc:AlternateContent xmlns:mc="http://schemas.openxmlformats.org/markup-compatibility/2006" xmlns:a14="http://schemas.microsoft.com/office/drawing/2010/main">
      <mc:Choice Requires="a14">
        <xdr:graphicFrame macro="">
          <xdr:nvGraphicFramePr>
            <xdr:cNvPr id="44" name="Sub Project">
              <a:extLst>
                <a:ext uri="{FF2B5EF4-FFF2-40B4-BE49-F238E27FC236}">
                  <a16:creationId xmlns:a16="http://schemas.microsoft.com/office/drawing/2014/main" id="{3929B139-23EB-43D6-A13B-D4D640AB93D7}"/>
                </a:ext>
              </a:extLst>
            </xdr:cNvPr>
            <xdr:cNvGraphicFramePr/>
          </xdr:nvGraphicFramePr>
          <xdr:xfrm>
            <a:off x="0" y="0"/>
            <a:ext cx="0" cy="0"/>
          </xdr:xfrm>
          <a:graphic>
            <a:graphicData uri="http://schemas.microsoft.com/office/drawing/2010/slicer">
              <sle:slicer xmlns:sle="http://schemas.microsoft.com/office/drawing/2010/slicer" name="Sub Project"/>
            </a:graphicData>
          </a:graphic>
        </xdr:graphicFrame>
      </mc:Choice>
      <mc:Fallback xmlns="">
        <xdr:sp macro="" textlink="">
          <xdr:nvSpPr>
            <xdr:cNvPr id="0" name=""/>
            <xdr:cNvSpPr>
              <a:spLocks noTextEdit="1"/>
            </xdr:cNvSpPr>
          </xdr:nvSpPr>
          <xdr:spPr>
            <a:xfrm>
              <a:off x="545524" y="3128817"/>
              <a:ext cx="2880000" cy="3828763"/>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1</xdr:col>
      <xdr:colOff>396874</xdr:colOff>
      <xdr:row>37</xdr:row>
      <xdr:rowOff>177715</xdr:rowOff>
    </xdr:from>
    <xdr:to>
      <xdr:col>5</xdr:col>
      <xdr:colOff>228874</xdr:colOff>
      <xdr:row>45</xdr:row>
      <xdr:rowOff>130091</xdr:rowOff>
    </xdr:to>
    <mc:AlternateContent xmlns:mc="http://schemas.openxmlformats.org/markup-compatibility/2006" xmlns:a14="http://schemas.microsoft.com/office/drawing/2010/main">
      <mc:Choice Requires="a14">
        <xdr:graphicFrame macro="">
          <xdr:nvGraphicFramePr>
            <xdr:cNvPr id="45" name="Cluster">
              <a:extLst>
                <a:ext uri="{FF2B5EF4-FFF2-40B4-BE49-F238E27FC236}">
                  <a16:creationId xmlns:a16="http://schemas.microsoft.com/office/drawing/2014/main" id="{A03CE1F1-D03A-4638-B984-8A479594197A}"/>
                </a:ext>
              </a:extLst>
            </xdr:cNvPr>
            <xdr:cNvGraphicFramePr/>
          </xdr:nvGraphicFramePr>
          <xdr:xfrm>
            <a:off x="0" y="0"/>
            <a:ext cx="0" cy="0"/>
          </xdr:xfrm>
          <a:graphic>
            <a:graphicData uri="http://schemas.microsoft.com/office/drawing/2010/slicer">
              <sle:slicer xmlns:sle="http://schemas.microsoft.com/office/drawing/2010/slicer" name="Cluster"/>
            </a:graphicData>
          </a:graphic>
        </xdr:graphicFrame>
      </mc:Choice>
      <mc:Fallback xmlns="">
        <xdr:sp macro="" textlink="">
          <xdr:nvSpPr>
            <xdr:cNvPr id="0" name=""/>
            <xdr:cNvSpPr>
              <a:spLocks noTextEdit="1"/>
            </xdr:cNvSpPr>
          </xdr:nvSpPr>
          <xdr:spPr>
            <a:xfrm>
              <a:off x="593147" y="7024170"/>
              <a:ext cx="2880000" cy="1430194"/>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623455</xdr:colOff>
      <xdr:row>30</xdr:row>
      <xdr:rowOff>103908</xdr:rowOff>
    </xdr:from>
    <xdr:to>
      <xdr:col>9</xdr:col>
      <xdr:colOff>577272</xdr:colOff>
      <xdr:row>44</xdr:row>
      <xdr:rowOff>101023</xdr:rowOff>
    </xdr:to>
    <xdr:graphicFrame macro="">
      <xdr:nvGraphicFramePr>
        <xdr:cNvPr id="52" name="Diagramm 51">
          <a:extLst>
            <a:ext uri="{FF2B5EF4-FFF2-40B4-BE49-F238E27FC236}">
              <a16:creationId xmlns:a16="http://schemas.microsoft.com/office/drawing/2014/main" id="{E109B573-7977-4AC1-8F72-709C37D9A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629228</xdr:colOff>
      <xdr:row>30</xdr:row>
      <xdr:rowOff>115455</xdr:rowOff>
    </xdr:from>
    <xdr:to>
      <xdr:col>12</xdr:col>
      <xdr:colOff>658091</xdr:colOff>
      <xdr:row>45</xdr:row>
      <xdr:rowOff>158750</xdr:rowOff>
    </xdr:to>
    <xdr:graphicFrame macro="">
      <xdr:nvGraphicFramePr>
        <xdr:cNvPr id="53" name="Diagramm 52">
          <a:extLst>
            <a:ext uri="{FF2B5EF4-FFF2-40B4-BE49-F238E27FC236}">
              <a16:creationId xmlns:a16="http://schemas.microsoft.com/office/drawing/2014/main" id="{527E768D-723E-4EB1-BA67-8EF8D9229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87455</xdr:colOff>
      <xdr:row>27</xdr:row>
      <xdr:rowOff>96116</xdr:rowOff>
    </xdr:from>
    <xdr:to>
      <xdr:col>17</xdr:col>
      <xdr:colOff>127000</xdr:colOff>
      <xdr:row>46</xdr:row>
      <xdr:rowOff>34636</xdr:rowOff>
    </xdr:to>
    <xdr:sp macro="" textlink="">
      <xdr:nvSpPr>
        <xdr:cNvPr id="54" name="Rechteck 53">
          <a:extLst>
            <a:ext uri="{FF2B5EF4-FFF2-40B4-BE49-F238E27FC236}">
              <a16:creationId xmlns:a16="http://schemas.microsoft.com/office/drawing/2014/main" id="{894DD19F-08CD-4DC1-936B-0DE40C9400D9}"/>
            </a:ext>
          </a:extLst>
        </xdr:cNvPr>
        <xdr:cNvSpPr/>
      </xdr:nvSpPr>
      <xdr:spPr>
        <a:xfrm>
          <a:off x="9427728" y="5095298"/>
          <a:ext cx="3087545" cy="3448338"/>
        </a:xfrm>
        <a:prstGeom prst="rect">
          <a:avLst/>
        </a:prstGeom>
        <a:solidFill>
          <a:schemeClr val="tx1">
            <a:alpha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400">
              <a:solidFill>
                <a:srgbClr val="33CC33"/>
              </a:solidFill>
              <a:latin typeface="Arial Narrow" panose="020B0606020202030204" pitchFamily="34" charset="0"/>
            </a:rPr>
            <a:t>Resource</a:t>
          </a:r>
          <a:r>
            <a:rPr lang="de-DE" sz="1400" baseline="0">
              <a:solidFill>
                <a:srgbClr val="33CC33"/>
              </a:solidFill>
              <a:latin typeface="Arial Narrow" panose="020B0606020202030204" pitchFamily="34" charset="0"/>
            </a:rPr>
            <a:t> Overview </a:t>
          </a:r>
          <a:endParaRPr lang="en-DE" sz="1100">
            <a:solidFill>
              <a:srgbClr val="33CC33"/>
            </a:solidFill>
            <a:latin typeface="Arial Narrow" panose="020B0606020202030204" pitchFamily="34" charset="0"/>
          </a:endParaRPr>
        </a:p>
      </xdr:txBody>
    </xdr:sp>
    <xdr:clientData/>
  </xdr:twoCellAnchor>
  <xdr:twoCellAnchor>
    <xdr:from>
      <xdr:col>13</xdr:col>
      <xdr:colOff>303069</xdr:colOff>
      <xdr:row>29</xdr:row>
      <xdr:rowOff>112568</xdr:rowOff>
    </xdr:from>
    <xdr:to>
      <xdr:col>16</xdr:col>
      <xdr:colOff>669637</xdr:colOff>
      <xdr:row>45</xdr:row>
      <xdr:rowOff>8243</xdr:rowOff>
    </xdr:to>
    <xdr:graphicFrame macro="">
      <xdr:nvGraphicFramePr>
        <xdr:cNvPr id="55" name="Diagramm 54">
          <a:extLst>
            <a:ext uri="{FF2B5EF4-FFF2-40B4-BE49-F238E27FC236}">
              <a16:creationId xmlns:a16="http://schemas.microsoft.com/office/drawing/2014/main" id="{8C5C8CEE-FD6B-445C-9AB4-D262AFBBF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173182</xdr:colOff>
      <xdr:row>27</xdr:row>
      <xdr:rowOff>103909</xdr:rowOff>
    </xdr:from>
    <xdr:to>
      <xdr:col>22</xdr:col>
      <xdr:colOff>198581</xdr:colOff>
      <xdr:row>46</xdr:row>
      <xdr:rowOff>11544</xdr:rowOff>
    </xdr:to>
    <xdr:sp macro="" textlink="">
      <xdr:nvSpPr>
        <xdr:cNvPr id="15" name="Rechteck 14">
          <a:extLst>
            <a:ext uri="{FF2B5EF4-FFF2-40B4-BE49-F238E27FC236}">
              <a16:creationId xmlns:a16="http://schemas.microsoft.com/office/drawing/2014/main" id="{01A928D0-C07B-40A1-86C1-BAF10BE59272}"/>
            </a:ext>
          </a:extLst>
        </xdr:cNvPr>
        <xdr:cNvSpPr/>
      </xdr:nvSpPr>
      <xdr:spPr>
        <a:xfrm>
          <a:off x="12561455" y="5103091"/>
          <a:ext cx="3835399" cy="3417453"/>
        </a:xfrm>
        <a:prstGeom prst="rect">
          <a:avLst/>
        </a:prstGeom>
        <a:solidFill>
          <a:schemeClr val="tx1">
            <a:alpha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400">
              <a:solidFill>
                <a:srgbClr val="33CC33"/>
              </a:solidFill>
              <a:latin typeface="Arial Narrow" panose="020B0606020202030204" pitchFamily="34" charset="0"/>
            </a:rPr>
            <a:t>MA</a:t>
          </a:r>
          <a:r>
            <a:rPr lang="de-DE" sz="1400" baseline="0">
              <a:solidFill>
                <a:srgbClr val="33CC33"/>
              </a:solidFill>
              <a:latin typeface="Arial Narrow" panose="020B0606020202030204" pitchFamily="34" charset="0"/>
            </a:rPr>
            <a:t> je</a:t>
          </a:r>
          <a:r>
            <a:rPr lang="de-DE" sz="1400">
              <a:solidFill>
                <a:srgbClr val="33CC33"/>
              </a:solidFill>
              <a:latin typeface="Arial Narrow" panose="020B0606020202030204" pitchFamily="34" charset="0"/>
            </a:rPr>
            <a:t> Region</a:t>
          </a:r>
          <a:endParaRPr lang="en-DE" sz="1100">
            <a:solidFill>
              <a:srgbClr val="33CC33"/>
            </a:solidFill>
            <a:latin typeface="Arial Narrow" panose="020B0606020202030204" pitchFamily="34" charset="0"/>
          </a:endParaRPr>
        </a:p>
      </xdr:txBody>
    </xdr:sp>
    <xdr:clientData/>
  </xdr:twoCellAnchor>
  <xdr:twoCellAnchor>
    <xdr:from>
      <xdr:col>17</xdr:col>
      <xdr:colOff>288636</xdr:colOff>
      <xdr:row>29</xdr:row>
      <xdr:rowOff>98427</xdr:rowOff>
    </xdr:from>
    <xdr:to>
      <xdr:col>22</xdr:col>
      <xdr:colOff>230908</xdr:colOff>
      <xdr:row>45</xdr:row>
      <xdr:rowOff>0</xdr:rowOff>
    </xdr:to>
    <xdr:graphicFrame macro="">
      <xdr:nvGraphicFramePr>
        <xdr:cNvPr id="16" name="Diagramm 15">
          <a:extLst>
            <a:ext uri="{FF2B5EF4-FFF2-40B4-BE49-F238E27FC236}">
              <a16:creationId xmlns:a16="http://schemas.microsoft.com/office/drawing/2014/main" id="{A35662FE-222D-4604-B1BE-DF94F251F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111126</xdr:colOff>
      <xdr:row>0</xdr:row>
      <xdr:rowOff>152399</xdr:rowOff>
    </xdr:from>
    <xdr:to>
      <xdr:col>19</xdr:col>
      <xdr:colOff>60326</xdr:colOff>
      <xdr:row>25</xdr:row>
      <xdr:rowOff>47624</xdr:rowOff>
    </xdr:to>
    <xdr:graphicFrame macro="">
      <xdr:nvGraphicFramePr>
        <xdr:cNvPr id="2" name="Diagramm 1">
          <a:extLst>
            <a:ext uri="{FF2B5EF4-FFF2-40B4-BE49-F238E27FC236}">
              <a16:creationId xmlns:a16="http://schemas.microsoft.com/office/drawing/2014/main" id="{624A24B9-E21D-477D-9A9C-7883139B9A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86178</xdr:colOff>
      <xdr:row>0</xdr:row>
      <xdr:rowOff>45360</xdr:rowOff>
    </xdr:from>
    <xdr:to>
      <xdr:col>7</xdr:col>
      <xdr:colOff>508000</xdr:colOff>
      <xdr:row>9</xdr:row>
      <xdr:rowOff>72573</xdr:rowOff>
    </xdr:to>
    <xdr:graphicFrame macro="">
      <xdr:nvGraphicFramePr>
        <xdr:cNvPr id="2" name="Diagramm 1">
          <a:extLst>
            <a:ext uri="{FF2B5EF4-FFF2-40B4-BE49-F238E27FC236}">
              <a16:creationId xmlns:a16="http://schemas.microsoft.com/office/drawing/2014/main" id="{0DE5E249-99ED-4672-98B7-7464D2A6D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86178</xdr:colOff>
      <xdr:row>0</xdr:row>
      <xdr:rowOff>45360</xdr:rowOff>
    </xdr:from>
    <xdr:to>
      <xdr:col>7</xdr:col>
      <xdr:colOff>508000</xdr:colOff>
      <xdr:row>12</xdr:row>
      <xdr:rowOff>172357</xdr:rowOff>
    </xdr:to>
    <xdr:graphicFrame macro="">
      <xdr:nvGraphicFramePr>
        <xdr:cNvPr id="2" name="Diagramm 1">
          <a:extLst>
            <a:ext uri="{FF2B5EF4-FFF2-40B4-BE49-F238E27FC236}">
              <a16:creationId xmlns:a16="http://schemas.microsoft.com/office/drawing/2014/main" id="{0DC60025-84E5-4987-803B-8AF21D060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108858</xdr:colOff>
      <xdr:row>3</xdr:row>
      <xdr:rowOff>108859</xdr:rowOff>
    </xdr:from>
    <xdr:to>
      <xdr:col>14</xdr:col>
      <xdr:colOff>462642</xdr:colOff>
      <xdr:row>18</xdr:row>
      <xdr:rowOff>172356</xdr:rowOff>
    </xdr:to>
    <xdr:graphicFrame macro="">
      <xdr:nvGraphicFramePr>
        <xdr:cNvPr id="2" name="Diagramm 1">
          <a:extLst>
            <a:ext uri="{FF2B5EF4-FFF2-40B4-BE49-F238E27FC236}">
              <a16:creationId xmlns:a16="http://schemas.microsoft.com/office/drawing/2014/main" id="{C5B91079-EDCB-4A42-860D-5C634C58E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314325</xdr:colOff>
      <xdr:row>0</xdr:row>
      <xdr:rowOff>180975</xdr:rowOff>
    </xdr:from>
    <xdr:to>
      <xdr:col>10</xdr:col>
      <xdr:colOff>314325</xdr:colOff>
      <xdr:row>15</xdr:row>
      <xdr:rowOff>161925</xdr:rowOff>
    </xdr:to>
    <xdr:graphicFrame macro="">
      <xdr:nvGraphicFramePr>
        <xdr:cNvPr id="4" name="Diagramm 3">
          <a:extLst>
            <a:ext uri="{FF2B5EF4-FFF2-40B4-BE49-F238E27FC236}">
              <a16:creationId xmlns:a16="http://schemas.microsoft.com/office/drawing/2014/main" id="{0D5CE5F3-7D73-4E66-82AD-9E60A0DE92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203200</xdr:colOff>
      <xdr:row>3</xdr:row>
      <xdr:rowOff>120650</xdr:rowOff>
    </xdr:from>
    <xdr:to>
      <xdr:col>12</xdr:col>
      <xdr:colOff>355600</xdr:colOff>
      <xdr:row>8</xdr:row>
      <xdr:rowOff>114300</xdr:rowOff>
    </xdr:to>
    <xdr:pic>
      <xdr:nvPicPr>
        <xdr:cNvPr id="6" name="Grafik 5" descr="Mann mit einfarbiger Füllung">
          <a:extLst>
            <a:ext uri="{FF2B5EF4-FFF2-40B4-BE49-F238E27FC236}">
              <a16:creationId xmlns:a16="http://schemas.microsoft.com/office/drawing/2014/main" id="{F3713B15-A403-47AC-87A3-FED9D13C71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674100" y="673100"/>
          <a:ext cx="914400" cy="9144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na" refreshedDate="44520.764089467593" createdVersion="7" refreshedVersion="7" minRefreshableVersion="3" recordCount="26" xr:uid="{A5EDF0E5-2D6A-4629-9DDD-886ACEB26F86}">
  <cacheSource type="worksheet">
    <worksheetSource name="Tabelle3538"/>
  </cacheSource>
  <cacheFields count="22">
    <cacheField name="Project" numFmtId="0">
      <sharedItems count="8">
        <s v="Products Germany"/>
        <s v="Products Europe"/>
        <s v="Products Americas"/>
        <s v="Products Asia"/>
        <s v="Footprint Germany" u="1"/>
        <s v="Footprint Europe" u="1"/>
        <s v="Footprint Asia" u="1"/>
        <s v="Footprint Americas" u="1"/>
      </sharedItems>
    </cacheField>
    <cacheField name="Sub Project" numFmtId="0">
      <sharedItems count="13">
        <s v="Stuttgart"/>
        <s v="München"/>
        <s v="Essen"/>
        <s v="Hamburg"/>
        <s v="Paris"/>
        <s v="London"/>
        <s v="Prag"/>
        <s v="Philadelphia"/>
        <s v="Las Vegas"/>
        <s v="New York"/>
        <s v="Shenzen"/>
        <s v="Shanghai"/>
        <s v="Peking"/>
      </sharedItems>
    </cacheField>
    <cacheField name="Cluster" numFmtId="0">
      <sharedItems count="4">
        <s v="Germany"/>
        <s v="Europe"/>
        <s v="Americas"/>
        <s v="Asia"/>
      </sharedItems>
    </cacheField>
    <cacheField name="PLAN / ACT" numFmtId="0">
      <sharedItems count="2">
        <s v="PLAN"/>
        <s v="ACT"/>
      </sharedItems>
    </cacheField>
    <cacheField name="Key" numFmtId="0">
      <sharedItems/>
    </cacheField>
    <cacheField name="Status (t)" numFmtId="0">
      <sharedItems count="4">
        <s v=" "/>
        <s v="Red"/>
        <s v="Yellow"/>
        <s v="Green"/>
      </sharedItems>
    </cacheField>
    <cacheField name="Status Budget" numFmtId="0">
      <sharedItems count="4">
        <s v=" "/>
        <s v="Green"/>
        <s v="Yellow"/>
        <s v="Red"/>
      </sharedItems>
    </cacheField>
    <cacheField name="Project Manager" numFmtId="0">
      <sharedItems/>
    </cacheField>
    <cacheField name="Jan-22" numFmtId="1">
      <sharedItems containsSemiMixedTypes="0" containsString="0" containsNumber="1" containsInteger="1" minValue="20" maxValue="300"/>
    </cacheField>
    <cacheField name="Feb-22" numFmtId="1">
      <sharedItems containsSemiMixedTypes="0" containsString="0" containsNumber="1" containsInteger="1" minValue="20" maxValue="300"/>
    </cacheField>
    <cacheField name="Mar-22" numFmtId="1">
      <sharedItems containsSemiMixedTypes="0" containsString="0" containsNumber="1" containsInteger="1" minValue="20" maxValue="300"/>
    </cacheField>
    <cacheField name="Apr-22" numFmtId="1">
      <sharedItems containsSemiMixedTypes="0" containsString="0" containsNumber="1" containsInteger="1" minValue="20" maxValue="300"/>
    </cacheField>
    <cacheField name="May-22" numFmtId="1">
      <sharedItems containsSemiMixedTypes="0" containsString="0" containsNumber="1" containsInteger="1" minValue="20" maxValue="300"/>
    </cacheField>
    <cacheField name="Jun-22" numFmtId="1">
      <sharedItems containsSemiMixedTypes="0" containsString="0" containsNumber="1" containsInteger="1" minValue="20" maxValue="300"/>
    </cacheField>
    <cacheField name="Jul-22" numFmtId="1">
      <sharedItems containsSemiMixedTypes="0" containsString="0" containsNumber="1" containsInteger="1" minValue="20" maxValue="300"/>
    </cacheField>
    <cacheField name="Aug-22" numFmtId="1">
      <sharedItems containsSemiMixedTypes="0" containsString="0" containsNumber="1" containsInteger="1" minValue="0" maxValue="300"/>
    </cacheField>
    <cacheField name="Sep-22" numFmtId="1">
      <sharedItems containsSemiMixedTypes="0" containsString="0" containsNumber="1" containsInteger="1" minValue="0" maxValue="300"/>
    </cacheField>
    <cacheField name="Oct-22" numFmtId="1">
      <sharedItems containsSemiMixedTypes="0" containsString="0" containsNumber="1" containsInteger="1" minValue="0" maxValue="300"/>
    </cacheField>
    <cacheField name="Nov-22" numFmtId="1">
      <sharedItems containsSemiMixedTypes="0" containsString="0" containsNumber="1" minValue="0" maxValue="330"/>
    </cacheField>
    <cacheField name="Dec-22" numFmtId="1">
      <sharedItems containsSemiMixedTypes="0" containsString="0" containsNumber="1" minValue="0" maxValue="396"/>
    </cacheField>
    <cacheField name="Total" numFmtId="1">
      <sharedItems containsSemiMixedTypes="0" containsString="0" containsNumber="1" minValue="180" maxValue="3726"/>
    </cacheField>
    <cacheField name="booked days YTD" numFmtId="0">
      <sharedItems containsString="0" containsBlank="1" containsNumber="1" containsInteger="1" minValue="10" maxValue="150"/>
    </cacheField>
  </cacheFields>
  <extLst>
    <ext xmlns:x14="http://schemas.microsoft.com/office/spreadsheetml/2009/9/main" uri="{725AE2AE-9491-48be-B2B4-4EB974FC3084}">
      <x14:pivotCacheDefinition pivotCacheId="207333351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x v="0"/>
    <x v="0"/>
    <x v="0"/>
    <s v="Products GermanyStuttgartPLAN"/>
    <x v="0"/>
    <x v="0"/>
    <s v=" "/>
    <n v="150"/>
    <n v="150"/>
    <n v="150"/>
    <n v="150"/>
    <n v="150"/>
    <n v="150"/>
    <n v="150"/>
    <n v="150"/>
    <n v="150"/>
    <n v="150"/>
    <n v="165"/>
    <n v="198"/>
    <n v="1863"/>
    <m/>
  </r>
  <r>
    <x v="0"/>
    <x v="1"/>
    <x v="0"/>
    <x v="0"/>
    <s v="Products GermanyMünchenPLAN"/>
    <x v="0"/>
    <x v="0"/>
    <s v=" "/>
    <n v="200"/>
    <n v="200"/>
    <n v="200"/>
    <n v="200"/>
    <n v="200"/>
    <n v="200"/>
    <n v="200"/>
    <n v="200"/>
    <n v="200"/>
    <n v="200"/>
    <n v="220.00000000000003"/>
    <n v="264"/>
    <n v="2484"/>
    <m/>
  </r>
  <r>
    <x v="0"/>
    <x v="2"/>
    <x v="0"/>
    <x v="0"/>
    <s v="Products GermanyEssenPLAN"/>
    <x v="0"/>
    <x v="0"/>
    <s v=" "/>
    <n v="250"/>
    <n v="250"/>
    <n v="250"/>
    <n v="250"/>
    <n v="250"/>
    <n v="250"/>
    <n v="250"/>
    <n v="250"/>
    <n v="250"/>
    <n v="250"/>
    <n v="275"/>
    <n v="330"/>
    <n v="3105"/>
    <m/>
  </r>
  <r>
    <x v="0"/>
    <x v="3"/>
    <x v="0"/>
    <x v="0"/>
    <s v="Products GermanyHamburgPLAN"/>
    <x v="0"/>
    <x v="0"/>
    <s v=" "/>
    <n v="300"/>
    <n v="300"/>
    <n v="300"/>
    <n v="300"/>
    <n v="300"/>
    <n v="300"/>
    <n v="300"/>
    <n v="300"/>
    <n v="300"/>
    <n v="300"/>
    <n v="330"/>
    <n v="396"/>
    <n v="3726"/>
    <m/>
  </r>
  <r>
    <x v="1"/>
    <x v="4"/>
    <x v="1"/>
    <x v="0"/>
    <s v="Products EuropeParisPLAN"/>
    <x v="0"/>
    <x v="0"/>
    <s v=" "/>
    <n v="300"/>
    <n v="300"/>
    <n v="300"/>
    <n v="300"/>
    <n v="300"/>
    <n v="300"/>
    <n v="300"/>
    <n v="300"/>
    <n v="300"/>
    <n v="300"/>
    <n v="330"/>
    <n v="396"/>
    <n v="3726"/>
    <m/>
  </r>
  <r>
    <x v="1"/>
    <x v="5"/>
    <x v="1"/>
    <x v="0"/>
    <s v="Products EuropeLondonPLAN"/>
    <x v="0"/>
    <x v="0"/>
    <s v=" "/>
    <n v="20"/>
    <n v="20"/>
    <n v="20"/>
    <n v="20"/>
    <n v="20"/>
    <n v="20"/>
    <n v="20"/>
    <n v="20"/>
    <n v="20"/>
    <n v="20"/>
    <n v="22"/>
    <n v="26.4"/>
    <n v="248.4"/>
    <m/>
  </r>
  <r>
    <x v="1"/>
    <x v="6"/>
    <x v="1"/>
    <x v="0"/>
    <s v="Products EuropePragPLAN"/>
    <x v="0"/>
    <x v="0"/>
    <s v=" "/>
    <n v="300"/>
    <n v="300"/>
    <n v="300"/>
    <n v="300"/>
    <n v="300"/>
    <n v="300"/>
    <n v="300"/>
    <n v="300"/>
    <n v="300"/>
    <n v="300"/>
    <n v="330"/>
    <n v="396"/>
    <n v="3726"/>
    <m/>
  </r>
  <r>
    <x v="2"/>
    <x v="7"/>
    <x v="2"/>
    <x v="0"/>
    <s v="Products AmericasPhiladelphiaPLAN"/>
    <x v="0"/>
    <x v="0"/>
    <s v=" "/>
    <n v="250"/>
    <n v="250"/>
    <n v="250"/>
    <n v="250"/>
    <n v="250"/>
    <n v="250"/>
    <n v="250"/>
    <n v="250"/>
    <n v="250"/>
    <n v="250"/>
    <n v="275"/>
    <n v="330"/>
    <n v="3105"/>
    <m/>
  </r>
  <r>
    <x v="2"/>
    <x v="8"/>
    <x v="2"/>
    <x v="0"/>
    <s v="Products AmericasLas VegasPLAN"/>
    <x v="0"/>
    <x v="0"/>
    <s v=" "/>
    <n v="250"/>
    <n v="250"/>
    <n v="250"/>
    <n v="250"/>
    <n v="250"/>
    <n v="250"/>
    <n v="250"/>
    <n v="250"/>
    <n v="250"/>
    <n v="250"/>
    <n v="275"/>
    <n v="330"/>
    <n v="3105"/>
    <m/>
  </r>
  <r>
    <x v="2"/>
    <x v="9"/>
    <x v="2"/>
    <x v="0"/>
    <s v="Products AmericasNew YorkPLAN"/>
    <x v="0"/>
    <x v="0"/>
    <s v=" "/>
    <n v="100"/>
    <n v="100"/>
    <n v="100"/>
    <n v="100"/>
    <n v="100"/>
    <n v="100"/>
    <n v="100"/>
    <n v="100"/>
    <n v="100"/>
    <n v="100"/>
    <n v="110.00000000000001"/>
    <n v="132"/>
    <n v="1242"/>
    <m/>
  </r>
  <r>
    <x v="3"/>
    <x v="10"/>
    <x v="3"/>
    <x v="0"/>
    <s v="Products AsiaShenzenPLAN"/>
    <x v="0"/>
    <x v="0"/>
    <s v=" "/>
    <n v="100"/>
    <n v="100"/>
    <n v="100"/>
    <n v="100"/>
    <n v="100"/>
    <n v="100"/>
    <n v="100"/>
    <n v="100"/>
    <n v="100"/>
    <n v="100"/>
    <n v="110.00000000000001"/>
    <n v="132"/>
    <n v="1242"/>
    <m/>
  </r>
  <r>
    <x v="3"/>
    <x v="11"/>
    <x v="3"/>
    <x v="0"/>
    <s v="Products AsiaShanghaiPLAN"/>
    <x v="0"/>
    <x v="0"/>
    <s v=" "/>
    <n v="100"/>
    <n v="100"/>
    <n v="100"/>
    <n v="100"/>
    <n v="100"/>
    <n v="100"/>
    <n v="100"/>
    <n v="100"/>
    <n v="100"/>
    <n v="100"/>
    <n v="110.00000000000001"/>
    <n v="132"/>
    <n v="1242"/>
    <m/>
  </r>
  <r>
    <x v="3"/>
    <x v="12"/>
    <x v="3"/>
    <x v="0"/>
    <s v="Products AsiaPekingPLAN"/>
    <x v="0"/>
    <x v="0"/>
    <s v=" "/>
    <n v="100"/>
    <n v="100"/>
    <n v="100"/>
    <n v="100"/>
    <n v="100"/>
    <n v="100"/>
    <n v="100"/>
    <n v="100"/>
    <n v="100"/>
    <n v="100"/>
    <n v="110.00000000000001"/>
    <n v="132"/>
    <n v="1242"/>
    <m/>
  </r>
  <r>
    <x v="0"/>
    <x v="0"/>
    <x v="0"/>
    <x v="1"/>
    <s v="Products GermanyStuttgartACT"/>
    <x v="1"/>
    <x v="1"/>
    <s v="Frank"/>
    <n v="150"/>
    <n v="140"/>
    <n v="140"/>
    <n v="140"/>
    <n v="130"/>
    <n v="130"/>
    <n v="130"/>
    <n v="0"/>
    <n v="0"/>
    <n v="0"/>
    <n v="0"/>
    <n v="0"/>
    <n v="960"/>
    <n v="50"/>
  </r>
  <r>
    <x v="0"/>
    <x v="1"/>
    <x v="0"/>
    <x v="1"/>
    <s v="Products GermanyMünchenACT"/>
    <x v="2"/>
    <x v="1"/>
    <s v="Frank"/>
    <n v="200"/>
    <n v="190"/>
    <n v="180"/>
    <n v="180"/>
    <n v="180"/>
    <n v="180"/>
    <n v="180"/>
    <n v="0"/>
    <n v="0"/>
    <n v="0"/>
    <n v="0"/>
    <n v="0"/>
    <n v="1290"/>
    <n v="10"/>
  </r>
  <r>
    <x v="0"/>
    <x v="2"/>
    <x v="0"/>
    <x v="1"/>
    <s v="Products GermanyEssenACT"/>
    <x v="1"/>
    <x v="2"/>
    <s v="Peter"/>
    <n v="250"/>
    <n v="250"/>
    <n v="250"/>
    <n v="250"/>
    <n v="250"/>
    <n v="250"/>
    <n v="240"/>
    <n v="0"/>
    <n v="0"/>
    <n v="0"/>
    <n v="0"/>
    <n v="0"/>
    <n v="1740"/>
    <n v="20"/>
  </r>
  <r>
    <x v="0"/>
    <x v="3"/>
    <x v="0"/>
    <x v="1"/>
    <s v="Products GermanyHamburgACT"/>
    <x v="2"/>
    <x v="2"/>
    <s v="Peter"/>
    <n v="300"/>
    <n v="300"/>
    <n v="300"/>
    <n v="290"/>
    <n v="290"/>
    <n v="290"/>
    <n v="290"/>
    <n v="0"/>
    <n v="0"/>
    <n v="0"/>
    <n v="0"/>
    <n v="0"/>
    <n v="2060"/>
    <n v="25"/>
  </r>
  <r>
    <x v="1"/>
    <x v="4"/>
    <x v="1"/>
    <x v="1"/>
    <s v="Products EuropeParisACT"/>
    <x v="2"/>
    <x v="2"/>
    <s v="Petra"/>
    <n v="300"/>
    <n v="300"/>
    <n v="290"/>
    <n v="290"/>
    <n v="290"/>
    <n v="290"/>
    <n v="290"/>
    <n v="0"/>
    <n v="0"/>
    <n v="0"/>
    <n v="0"/>
    <n v="0"/>
    <n v="2050"/>
    <n v="25"/>
  </r>
  <r>
    <x v="1"/>
    <x v="5"/>
    <x v="1"/>
    <x v="1"/>
    <s v="Products EuropeLondonACT"/>
    <x v="1"/>
    <x v="3"/>
    <s v="Birgit"/>
    <n v="20"/>
    <n v="20"/>
    <n v="20"/>
    <n v="30"/>
    <n v="30"/>
    <n v="30"/>
    <n v="30"/>
    <n v="0"/>
    <n v="0"/>
    <n v="0"/>
    <n v="0"/>
    <n v="0"/>
    <n v="180"/>
    <n v="100"/>
  </r>
  <r>
    <x v="1"/>
    <x v="6"/>
    <x v="1"/>
    <x v="1"/>
    <s v="Products EuropePragACT"/>
    <x v="1"/>
    <x v="3"/>
    <s v="Birgit"/>
    <n v="300"/>
    <n v="300"/>
    <n v="300"/>
    <n v="300"/>
    <n v="300"/>
    <n v="300"/>
    <n v="300"/>
    <n v="0"/>
    <n v="0"/>
    <n v="0"/>
    <n v="0"/>
    <n v="0"/>
    <n v="2100"/>
    <n v="150"/>
  </r>
  <r>
    <x v="2"/>
    <x v="7"/>
    <x v="2"/>
    <x v="1"/>
    <s v="Products AmericasPhiladelphiaACT"/>
    <x v="3"/>
    <x v="1"/>
    <s v="John"/>
    <n v="250"/>
    <n v="250"/>
    <n v="250"/>
    <n v="260"/>
    <n v="270"/>
    <n v="280"/>
    <n v="280"/>
    <n v="0"/>
    <n v="0"/>
    <n v="0"/>
    <n v="0"/>
    <n v="0"/>
    <n v="1840"/>
    <n v="30"/>
  </r>
  <r>
    <x v="2"/>
    <x v="8"/>
    <x v="2"/>
    <x v="1"/>
    <s v="Products AmericasLas VegasACT"/>
    <x v="2"/>
    <x v="2"/>
    <s v="John"/>
    <n v="250"/>
    <n v="250"/>
    <n v="250"/>
    <n v="250"/>
    <n v="250"/>
    <n v="250"/>
    <n v="250"/>
    <n v="0"/>
    <n v="0"/>
    <n v="0"/>
    <n v="0"/>
    <n v="0"/>
    <n v="1750"/>
    <n v="60"/>
  </r>
  <r>
    <x v="2"/>
    <x v="9"/>
    <x v="2"/>
    <x v="1"/>
    <s v="Products AmericasNew YorkACT"/>
    <x v="1"/>
    <x v="3"/>
    <s v="Brad"/>
    <n v="100"/>
    <n v="100"/>
    <n v="100"/>
    <n v="100"/>
    <n v="120"/>
    <n v="130"/>
    <n v="140"/>
    <n v="0"/>
    <n v="0"/>
    <n v="0"/>
    <n v="0"/>
    <n v="0"/>
    <n v="790"/>
    <n v="20"/>
  </r>
  <r>
    <x v="3"/>
    <x v="10"/>
    <x v="3"/>
    <x v="1"/>
    <s v="Products AsiaShenzenACT"/>
    <x v="3"/>
    <x v="1"/>
    <s v="James"/>
    <n v="100"/>
    <n v="100"/>
    <n v="100"/>
    <n v="100"/>
    <n v="100"/>
    <n v="130"/>
    <n v="130"/>
    <n v="0"/>
    <n v="0"/>
    <n v="0"/>
    <n v="0"/>
    <n v="0"/>
    <n v="760"/>
    <n v="30"/>
  </r>
  <r>
    <x v="3"/>
    <x v="11"/>
    <x v="3"/>
    <x v="1"/>
    <s v="Products AsiaShanghaiACT"/>
    <x v="3"/>
    <x v="1"/>
    <s v="James"/>
    <n v="100"/>
    <n v="100"/>
    <n v="100"/>
    <n v="100"/>
    <n v="100"/>
    <n v="130"/>
    <n v="130"/>
    <n v="0"/>
    <n v="0"/>
    <n v="0"/>
    <n v="0"/>
    <n v="0"/>
    <n v="760"/>
    <n v="20"/>
  </r>
  <r>
    <x v="3"/>
    <x v="12"/>
    <x v="3"/>
    <x v="1"/>
    <s v="Products AsiaPekingACT"/>
    <x v="3"/>
    <x v="1"/>
    <s v="Fred"/>
    <n v="100"/>
    <n v="100"/>
    <n v="100"/>
    <n v="100"/>
    <n v="100"/>
    <n v="130"/>
    <n v="130"/>
    <n v="0"/>
    <n v="0"/>
    <n v="0"/>
    <n v="0"/>
    <n v="0"/>
    <n v="760"/>
    <n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B772E2-F370-491F-AC99-39BED82F2D38}" name="PivotTable44" cacheId="354" dataOnRows="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15">
  <location ref="A4:D17" firstHeaderRow="1" firstDataRow="2" firstDataCol="1" rowPageCount="2" colPageCount="1"/>
  <pivotFields count="22">
    <pivotField axis="axisPage" multipleItemSelectionAllowed="1" showAll="0">
      <items count="9">
        <item m="1" x="7"/>
        <item m="1" x="6"/>
        <item m="1" x="5"/>
        <item m="1" x="4"/>
        <item x="0"/>
        <item x="1"/>
        <item x="2"/>
        <item x="3"/>
        <item t="default"/>
      </items>
    </pivotField>
    <pivotField axis="axisPage" multipleItemSelectionAllowed="1" showAll="0">
      <items count="14">
        <item x="2"/>
        <item x="3"/>
        <item x="8"/>
        <item x="5"/>
        <item x="1"/>
        <item x="9"/>
        <item x="4"/>
        <item x="12"/>
        <item x="7"/>
        <item x="6"/>
        <item x="11"/>
        <item x="10"/>
        <item x="0"/>
        <item t="default"/>
      </items>
    </pivotField>
    <pivotField showAll="0">
      <items count="5">
        <item x="2"/>
        <item x="3"/>
        <item x="1"/>
        <item x="0"/>
        <item t="default"/>
      </items>
    </pivotField>
    <pivotField axis="axisCol" showAll="0">
      <items count="3">
        <item x="1"/>
        <item x="0"/>
        <item t="default"/>
      </items>
    </pivotField>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numFmtId="1" showAll="0"/>
    <pivotField showAll="0"/>
  </pivotFields>
  <rowFields count="1">
    <field x="-2"/>
  </rowFields>
  <rowItems count="12">
    <i>
      <x/>
    </i>
    <i i="1">
      <x v="1"/>
    </i>
    <i i="2">
      <x v="2"/>
    </i>
    <i i="3">
      <x v="3"/>
    </i>
    <i i="4">
      <x v="4"/>
    </i>
    <i i="5">
      <x v="5"/>
    </i>
    <i i="6">
      <x v="6"/>
    </i>
    <i i="7">
      <x v="7"/>
    </i>
    <i i="8">
      <x v="8"/>
    </i>
    <i i="9">
      <x v="9"/>
    </i>
    <i i="10">
      <x v="10"/>
    </i>
    <i i="11">
      <x v="11"/>
    </i>
  </rowItems>
  <colFields count="1">
    <field x="3"/>
  </colFields>
  <colItems count="3">
    <i>
      <x/>
    </i>
    <i>
      <x v="1"/>
    </i>
    <i t="grand">
      <x/>
    </i>
  </colItems>
  <pageFields count="2">
    <pageField fld="0" hier="-1"/>
    <pageField fld="1" hier="-1"/>
  </pageFields>
  <dataFields count="12">
    <dataField name=" Jan-22" fld="8" baseField="0" baseItem="0"/>
    <dataField name=" Feb-22" fld="9" baseField="0" baseItem="0" numFmtId="3"/>
    <dataField name=" Mar-22" fld="10" baseField="0" baseItem="0" numFmtId="3"/>
    <dataField name=" Apr-22" fld="11" baseField="0" baseItem="0" numFmtId="3"/>
    <dataField name=" May-22" fld="12" baseField="0" baseItem="0" numFmtId="3"/>
    <dataField name=" Jun-22" fld="13" baseField="0" baseItem="0" numFmtId="3"/>
    <dataField name=" Jul-22" fld="14" baseField="0" baseItem="0" numFmtId="3"/>
    <dataField name=" Aug-22" fld="15" baseField="0" baseItem="0" numFmtId="3"/>
    <dataField name=" Sep-22" fld="16" baseField="0" baseItem="0" numFmtId="3"/>
    <dataField name=" Oct-22" fld="17" baseField="0" baseItem="0" numFmtId="3"/>
    <dataField name=" Nov-22" fld="18" baseField="0" baseItem="0" numFmtId="3"/>
    <dataField name=" Dec-22" fld="19" baseField="0" baseItem="0" numFmtId="3"/>
  </dataFields>
  <formats count="2">
    <format dxfId="92">
      <pivotArea outline="0" collapsedLevelsAreSubtotals="1" fieldPosition="0">
        <references count="1">
          <reference field="4294967294" count="11" selected="0">
            <x v="1"/>
            <x v="2"/>
            <x v="3"/>
            <x v="4"/>
            <x v="5"/>
            <x v="6"/>
            <x v="7"/>
            <x v="8"/>
            <x v="9"/>
            <x v="10"/>
            <x v="11"/>
          </reference>
        </references>
      </pivotArea>
    </format>
    <format dxfId="91">
      <pivotArea dataOnly="0" labelOnly="1" outline="0" fieldPosition="0">
        <references count="1">
          <reference field="4294967294" count="11">
            <x v="1"/>
            <x v="2"/>
            <x v="3"/>
            <x v="4"/>
            <x v="5"/>
            <x v="6"/>
            <x v="7"/>
            <x v="8"/>
            <x v="9"/>
            <x v="10"/>
            <x v="11"/>
          </reference>
        </references>
      </pivotArea>
    </format>
  </formats>
  <chartFormats count="17">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0" format="4" series="1">
      <pivotArea type="data" outline="0" fieldPosition="0">
        <references count="1">
          <reference field="4294967294" count="1" selected="0">
            <x v="4"/>
          </reference>
        </references>
      </pivotArea>
    </chartFormat>
    <chartFormat chart="0" format="5" series="1">
      <pivotArea type="data" outline="0" fieldPosition="0">
        <references count="1">
          <reference field="4294967294" count="1" selected="0">
            <x v="5"/>
          </reference>
        </references>
      </pivotArea>
    </chartFormat>
    <chartFormat chart="0" format="6" series="1">
      <pivotArea type="data" outline="0" fieldPosition="0">
        <references count="1">
          <reference field="4294967294" count="1" selected="0">
            <x v="6"/>
          </reference>
        </references>
      </pivotArea>
    </chartFormat>
    <chartFormat chart="0" format="7" series="1">
      <pivotArea type="data" outline="0" fieldPosition="0">
        <references count="1">
          <reference field="4294967294" count="1" selected="0">
            <x v="7"/>
          </reference>
        </references>
      </pivotArea>
    </chartFormat>
    <chartFormat chart="0" format="8" series="1">
      <pivotArea type="data" outline="0" fieldPosition="0">
        <references count="1">
          <reference field="4294967294" count="1" selected="0">
            <x v="8"/>
          </reference>
        </references>
      </pivotArea>
    </chartFormat>
    <chartFormat chart="0" format="9" series="1">
      <pivotArea type="data" outline="0" fieldPosition="0">
        <references count="1">
          <reference field="4294967294" count="1" selected="0">
            <x v="9"/>
          </reference>
        </references>
      </pivotArea>
    </chartFormat>
    <chartFormat chart="0" format="10" series="1">
      <pivotArea type="data" outline="0" fieldPosition="0">
        <references count="1">
          <reference field="4294967294" count="1" selected="0">
            <x v="10"/>
          </reference>
        </references>
      </pivotArea>
    </chartFormat>
    <chartFormat chart="0" format="11" series="1">
      <pivotArea type="data" outline="0" fieldPosition="0">
        <references count="1">
          <reference field="4294967294" count="1" selected="0">
            <x v="11"/>
          </reference>
        </references>
      </pivotArea>
    </chartFormat>
    <chartFormat chart="0" format="12" series="1">
      <pivotArea type="data" outline="0" fieldPosition="0">
        <references count="2">
          <reference field="4294967294" count="1" selected="0">
            <x v="0"/>
          </reference>
          <reference field="3" count="1" selected="0">
            <x v="1"/>
          </reference>
        </references>
      </pivotArea>
    </chartFormat>
    <chartFormat chart="0" format="13" series="1">
      <pivotArea type="data" outline="0" fieldPosition="0">
        <references count="2">
          <reference field="4294967294" count="1" selected="0">
            <x v="0"/>
          </reference>
          <reference field="3" count="1" selected="0">
            <x v="0"/>
          </reference>
        </references>
      </pivotArea>
    </chartFormat>
    <chartFormat chart="2" format="16" series="1">
      <pivotArea type="data" outline="0" fieldPosition="0">
        <references count="2">
          <reference field="4294967294" count="1" selected="0">
            <x v="0"/>
          </reference>
          <reference field="3" count="1" selected="0">
            <x v="0"/>
          </reference>
        </references>
      </pivotArea>
    </chartFormat>
    <chartFormat chart="2" format="17" series="1">
      <pivotArea type="data" outline="0" fieldPosition="0">
        <references count="2">
          <reference field="4294967294" count="1" selected="0">
            <x v="0"/>
          </reference>
          <reference field="3" count="1" selected="0">
            <x v="1"/>
          </reference>
        </references>
      </pivotArea>
    </chartFormat>
    <chartFormat chart="2" format="18"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0E71387-09E9-4559-A9CA-B8EB510F024D}" name="PivotTable44" cacheId="354" dataOnRows="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23">
  <location ref="A5:B9" firstHeaderRow="1" firstDataRow="1" firstDataCol="1" rowPageCount="2" colPageCount="1"/>
  <pivotFields count="22">
    <pivotField axis="axisPage" multipleItemSelectionAllowed="1" showAll="0">
      <items count="9">
        <item m="1" x="7"/>
        <item m="1" x="6"/>
        <item m="1" x="5"/>
        <item m="1" x="4"/>
        <item x="0"/>
        <item x="1"/>
        <item x="2"/>
        <item x="3"/>
        <item t="default"/>
      </items>
    </pivotField>
    <pivotField dataField="1" multipleItemSelectionAllowed="1" showAll="0">
      <items count="14">
        <item x="2"/>
        <item x="3"/>
        <item x="8"/>
        <item x="5"/>
        <item x="1"/>
        <item x="9"/>
        <item x="4"/>
        <item x="12"/>
        <item x="7"/>
        <item x="6"/>
        <item x="11"/>
        <item x="10"/>
        <item x="0"/>
        <item t="default"/>
      </items>
    </pivotField>
    <pivotField showAll="0">
      <items count="5">
        <item x="2"/>
        <item x="3"/>
        <item x="1"/>
        <item x="0"/>
        <item t="default"/>
      </items>
    </pivotField>
    <pivotField axis="axisPage" multipleItemSelectionAllowed="1" showAll="0">
      <items count="3">
        <item x="1"/>
        <item h="1" x="0"/>
        <item t="default"/>
      </items>
    </pivotField>
    <pivotField showAll="0"/>
    <pivotField axis="axisRow" showAll="0">
      <items count="5">
        <item x="0"/>
        <item x="3"/>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s>
  <rowFields count="1">
    <field x="5"/>
  </rowFields>
  <rowItems count="4">
    <i>
      <x v="1"/>
    </i>
    <i>
      <x v="2"/>
    </i>
    <i>
      <x v="3"/>
    </i>
    <i t="grand">
      <x/>
    </i>
  </rowItems>
  <colItems count="1">
    <i/>
  </colItems>
  <pageFields count="2">
    <pageField fld="3" hier="-1"/>
    <pageField fld="0" hier="-1"/>
  </pageFields>
  <dataFields count="1">
    <dataField name="Anzahl von Sub Project" fld="1" subtotal="count" baseField="0" baseItem="0"/>
  </dataFields>
  <chartFormats count="12">
    <chartFormat chart="3" format="58" series="1">
      <pivotArea type="data" outline="0" fieldPosition="0">
        <references count="1">
          <reference field="5" count="1" selected="0">
            <x v="1"/>
          </reference>
        </references>
      </pivotArea>
    </chartFormat>
    <chartFormat chart="3" format="59" series="1">
      <pivotArea type="data" outline="0" fieldPosition="0">
        <references count="1">
          <reference field="5" count="1" selected="0">
            <x v="2"/>
          </reference>
        </references>
      </pivotArea>
    </chartFormat>
    <chartFormat chart="3" format="60" series="1">
      <pivotArea type="data" outline="0" fieldPosition="0">
        <references count="1">
          <reference field="5" count="1" selected="0">
            <x v="3"/>
          </reference>
        </references>
      </pivotArea>
    </chartFormat>
    <chartFormat chart="3" format="61" series="1">
      <pivotArea type="data" outline="0" fieldPosition="0">
        <references count="1">
          <reference field="5" count="1" selected="0">
            <x v="0"/>
          </reference>
        </references>
      </pivotArea>
    </chartFormat>
    <chartFormat chart="3" format="66" series="1">
      <pivotArea type="data" outline="0" fieldPosition="0">
        <references count="1">
          <reference field="4294967294" count="1" selected="0">
            <x v="0"/>
          </reference>
        </references>
      </pivotArea>
    </chartFormat>
    <chartFormat chart="3" format="67">
      <pivotArea type="data" outline="0" fieldPosition="0">
        <references count="2">
          <reference field="4294967294" count="1" selected="0">
            <x v="0"/>
          </reference>
          <reference field="5" count="1" selected="0">
            <x v="1"/>
          </reference>
        </references>
      </pivotArea>
    </chartFormat>
    <chartFormat chart="3" format="68">
      <pivotArea type="data" outline="0" fieldPosition="0">
        <references count="2">
          <reference field="4294967294" count="1" selected="0">
            <x v="0"/>
          </reference>
          <reference field="5" count="1" selected="0">
            <x v="3"/>
          </reference>
        </references>
      </pivotArea>
    </chartFormat>
    <chartFormat chart="3" format="69">
      <pivotArea type="data" outline="0" fieldPosition="0">
        <references count="2">
          <reference field="4294967294" count="1" selected="0">
            <x v="0"/>
          </reference>
          <reference field="5" count="1" selected="0">
            <x v="2"/>
          </reference>
        </references>
      </pivotArea>
    </chartFormat>
    <chartFormat chart="9" format="74" series="1">
      <pivotArea type="data" outline="0" fieldPosition="0">
        <references count="1">
          <reference field="4294967294" count="1" selected="0">
            <x v="0"/>
          </reference>
        </references>
      </pivotArea>
    </chartFormat>
    <chartFormat chart="9" format="75">
      <pivotArea type="data" outline="0" fieldPosition="0">
        <references count="2">
          <reference field="4294967294" count="1" selected="0">
            <x v="0"/>
          </reference>
          <reference field="5" count="1" selected="0">
            <x v="1"/>
          </reference>
        </references>
      </pivotArea>
    </chartFormat>
    <chartFormat chart="9" format="76">
      <pivotArea type="data" outline="0" fieldPosition="0">
        <references count="2">
          <reference field="4294967294" count="1" selected="0">
            <x v="0"/>
          </reference>
          <reference field="5" count="1" selected="0">
            <x v="2"/>
          </reference>
        </references>
      </pivotArea>
    </chartFormat>
    <chartFormat chart="9" format="77">
      <pivotArea type="data" outline="0" fieldPosition="0">
        <references count="2">
          <reference field="4294967294" count="1" selected="0">
            <x v="0"/>
          </reference>
          <reference field="5"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116EB06-99C4-43FF-ABB3-C78825CE4BE3}" name="PivotTable44" cacheId="354" dataOnRows="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26">
  <location ref="A5:B9" firstHeaderRow="1" firstDataRow="1" firstDataCol="1" rowPageCount="2" colPageCount="1"/>
  <pivotFields count="22">
    <pivotField axis="axisPage" multipleItemSelectionAllowed="1" showAll="0">
      <items count="9">
        <item m="1" x="7"/>
        <item m="1" x="6"/>
        <item m="1" x="5"/>
        <item m="1" x="4"/>
        <item x="0"/>
        <item x="1"/>
        <item x="2"/>
        <item x="3"/>
        <item t="default"/>
      </items>
    </pivotField>
    <pivotField dataField="1" multipleItemSelectionAllowed="1" showAll="0">
      <items count="14">
        <item x="2"/>
        <item x="3"/>
        <item x="8"/>
        <item x="5"/>
        <item x="1"/>
        <item x="9"/>
        <item x="4"/>
        <item x="12"/>
        <item x="7"/>
        <item x="6"/>
        <item x="11"/>
        <item x="10"/>
        <item x="0"/>
        <item t="default"/>
      </items>
    </pivotField>
    <pivotField showAll="0">
      <items count="5">
        <item x="2"/>
        <item x="3"/>
        <item x="1"/>
        <item x="0"/>
        <item t="default"/>
      </items>
    </pivotField>
    <pivotField axis="axisPage" multipleItemSelectionAllowed="1" showAll="0">
      <items count="3">
        <item x="1"/>
        <item h="1" x="0"/>
        <item t="default"/>
      </items>
    </pivotField>
    <pivotField showAll="0"/>
    <pivotField showAll="0"/>
    <pivotField axis="axisRow" showAll="0">
      <items count="5">
        <item x="0"/>
        <item x="1"/>
        <item x="3"/>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s>
  <rowFields count="1">
    <field x="6"/>
  </rowFields>
  <rowItems count="4">
    <i>
      <x v="1"/>
    </i>
    <i>
      <x v="2"/>
    </i>
    <i>
      <x v="3"/>
    </i>
    <i t="grand">
      <x/>
    </i>
  </rowItems>
  <colItems count="1">
    <i/>
  </colItems>
  <pageFields count="2">
    <pageField fld="3" hier="-1"/>
    <pageField fld="0" hier="-1"/>
  </pageFields>
  <dataFields count="1">
    <dataField name="Anzahl von Sub Project" fld="1" subtotal="count" baseField="0" baseItem="0"/>
  </dataFields>
  <chartFormats count="10">
    <chartFormat chart="3" format="66" series="1">
      <pivotArea type="data" outline="0" fieldPosition="0">
        <references count="1">
          <reference field="4294967294" count="1" selected="0">
            <x v="0"/>
          </reference>
        </references>
      </pivotArea>
    </chartFormat>
    <chartFormat chart="9" format="74" series="1">
      <pivotArea type="data" outline="0" fieldPosition="0">
        <references count="1">
          <reference field="4294967294" count="1" selected="0">
            <x v="0"/>
          </reference>
        </references>
      </pivotArea>
    </chartFormat>
    <chartFormat chart="11" format="70" series="1">
      <pivotArea type="data" outline="0" fieldPosition="0">
        <references count="1">
          <reference field="4294967294" count="1" selected="0">
            <x v="0"/>
          </reference>
        </references>
      </pivotArea>
    </chartFormat>
    <chartFormat chart="11" format="74">
      <pivotArea type="data" outline="0" fieldPosition="0">
        <references count="2">
          <reference field="4294967294" count="1" selected="0">
            <x v="0"/>
          </reference>
          <reference field="6" count="1" selected="0">
            <x v="1"/>
          </reference>
        </references>
      </pivotArea>
    </chartFormat>
    <chartFormat chart="11" format="75">
      <pivotArea type="data" outline="0" fieldPosition="0">
        <references count="2">
          <reference field="4294967294" count="1" selected="0">
            <x v="0"/>
          </reference>
          <reference field="6" count="1" selected="0">
            <x v="3"/>
          </reference>
        </references>
      </pivotArea>
    </chartFormat>
    <chartFormat chart="11" format="76">
      <pivotArea type="data" outline="0" fieldPosition="0">
        <references count="2">
          <reference field="4294967294" count="1" selected="0">
            <x v="0"/>
          </reference>
          <reference field="6" count="1" selected="0">
            <x v="2"/>
          </reference>
        </references>
      </pivotArea>
    </chartFormat>
    <chartFormat chart="13" format="81" series="1">
      <pivotArea type="data" outline="0" fieldPosition="0">
        <references count="1">
          <reference field="4294967294" count="1" selected="0">
            <x v="0"/>
          </reference>
        </references>
      </pivotArea>
    </chartFormat>
    <chartFormat chart="13" format="82">
      <pivotArea type="data" outline="0" fieldPosition="0">
        <references count="2">
          <reference field="4294967294" count="1" selected="0">
            <x v="0"/>
          </reference>
          <reference field="6" count="1" selected="0">
            <x v="1"/>
          </reference>
        </references>
      </pivotArea>
    </chartFormat>
    <chartFormat chart="13" format="83">
      <pivotArea type="data" outline="0" fieldPosition="0">
        <references count="2">
          <reference field="4294967294" count="1" selected="0">
            <x v="0"/>
          </reference>
          <reference field="6" count="1" selected="0">
            <x v="2"/>
          </reference>
        </references>
      </pivotArea>
    </chartFormat>
    <chartFormat chart="13" format="84">
      <pivotArea type="data" outline="0" fieldPosition="0">
        <references count="2">
          <reference field="4294967294"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3C5FFF5-FCAC-4A86-97A9-7E522C0E72A4}" name="PivotTable44" cacheId="354" dataOnRows="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29">
  <location ref="A5:B19" firstHeaderRow="1" firstDataRow="1" firstDataCol="1" rowPageCount="1" colPageCount="1"/>
  <pivotFields count="22">
    <pivotField multipleItemSelectionAllowed="1" showAll="0">
      <items count="9">
        <item m="1" x="7"/>
        <item m="1" x="6"/>
        <item m="1" x="5"/>
        <item m="1" x="4"/>
        <item x="2"/>
        <item x="3"/>
        <item x="1"/>
        <item x="0"/>
        <item t="default"/>
      </items>
    </pivotField>
    <pivotField axis="axisRow" multipleItemSelectionAllowed="1" showAll="0" sortType="descending">
      <items count="14">
        <item x="2"/>
        <item x="3"/>
        <item x="8"/>
        <item x="5"/>
        <item x="1"/>
        <item x="9"/>
        <item x="4"/>
        <item x="12"/>
        <item x="7"/>
        <item x="6"/>
        <item x="11"/>
        <item x="10"/>
        <item x="0"/>
        <item t="default"/>
      </items>
      <autoSortScope>
        <pivotArea dataOnly="0" outline="0" fieldPosition="0">
          <references count="1">
            <reference field="4294967294" count="1" selected="0">
              <x v="0"/>
            </reference>
          </references>
        </pivotArea>
      </autoSortScope>
    </pivotField>
    <pivotField showAll="0">
      <items count="5">
        <item x="2"/>
        <item x="3"/>
        <item x="1"/>
        <item x="0"/>
        <item t="default"/>
      </items>
    </pivotField>
    <pivotField axis="axisPage"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dataField="1" showAll="0"/>
  </pivotFields>
  <rowFields count="1">
    <field x="1"/>
  </rowFields>
  <rowItems count="14">
    <i>
      <x v="9"/>
    </i>
    <i>
      <x v="3"/>
    </i>
    <i>
      <x v="2"/>
    </i>
    <i>
      <x v="12"/>
    </i>
    <i>
      <x v="11"/>
    </i>
    <i>
      <x v="8"/>
    </i>
    <i>
      <x v="1"/>
    </i>
    <i>
      <x v="6"/>
    </i>
    <i>
      <x v="7"/>
    </i>
    <i>
      <x/>
    </i>
    <i>
      <x v="5"/>
    </i>
    <i>
      <x v="10"/>
    </i>
    <i>
      <x v="4"/>
    </i>
    <i t="grand">
      <x/>
    </i>
  </rowItems>
  <colItems count="1">
    <i/>
  </colItems>
  <pageFields count="1">
    <pageField fld="3" hier="-1"/>
  </pageFields>
  <dataFields count="1">
    <dataField name="Summe von booked days YTD" fld="21" baseField="1" baseItem="0"/>
  </dataFields>
  <chartFormats count="2">
    <chartFormat chart="14" format="104" series="1">
      <pivotArea type="data" outline="0" fieldPosition="0">
        <references count="1">
          <reference field="4294967294" count="1" selected="0">
            <x v="0"/>
          </reference>
        </references>
      </pivotArea>
    </chartFormat>
    <chartFormat chart="16" format="10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oject" xr10:uid="{BF59EC00-D661-491A-A943-7DCE73D209F4}" sourceName="Project">
  <pivotTables>
    <pivotTable tabId="35" name="PivotTable44"/>
    <pivotTable tabId="36" name="PivotTable44"/>
    <pivotTable tabId="38" name="PivotTable44"/>
    <pivotTable tabId="40" name="PivotTable44"/>
  </pivotTables>
  <data>
    <tabular pivotCacheId="2073333511">
      <items count="8">
        <i x="2" s="1"/>
        <i x="3" s="1"/>
        <i x="1" s="1"/>
        <i x="0" s="1"/>
        <i x="7" s="1" nd="1"/>
        <i x="6" s="1" nd="1"/>
        <i x="5" s="1" nd="1"/>
        <i x="4"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ub_Project" xr10:uid="{7C577701-2882-4CD5-AF47-F3BE8C42E0C8}" sourceName="Sub Project">
  <pivotTables>
    <pivotTable tabId="35" name="PivotTable44"/>
    <pivotTable tabId="36" name="PivotTable44"/>
    <pivotTable tabId="38" name="PivotTable44"/>
    <pivotTable tabId="40" name="PivotTable44"/>
  </pivotTables>
  <data>
    <tabular pivotCacheId="2073333511">
      <items count="13">
        <i x="2" s="1"/>
        <i x="3" s="1"/>
        <i x="8" s="1"/>
        <i x="5" s="1"/>
        <i x="1" s="1"/>
        <i x="9" s="1"/>
        <i x="4" s="1"/>
        <i x="12" s="1"/>
        <i x="7" s="1"/>
        <i x="6" s="1"/>
        <i x="11" s="1"/>
        <i x="10"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Cluster" xr10:uid="{66E9CC79-4466-44E8-8915-94F735544B78}" sourceName="Cluster">
  <pivotTables>
    <pivotTable tabId="35" name="PivotTable44"/>
    <pivotTable tabId="36" name="PivotTable44"/>
    <pivotTable tabId="38" name="PivotTable44"/>
    <pivotTable tabId="40" name="PivotTable44"/>
  </pivotTables>
  <data>
    <tabular pivotCacheId="2073333511">
      <items count="4">
        <i x="2" s="1"/>
        <i x="3" s="1"/>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ct" xr10:uid="{5FA59651-570F-4810-B2DC-B0ADD19775C4}" cache="Datenschnitt_Project" caption="Project" style="Datenschnittformat 3" rowHeight="241300"/>
  <slicer name="Sub Project" xr10:uid="{F4D9FE26-E3EB-4FA1-9D00-D21D703CCA10}" cache="Datenschnitt_Sub_Project" caption="Sub Project" style="Datenschnittformat 3" rowHeight="241300"/>
  <slicer name="Cluster" xr10:uid="{4F18BCDD-8AE9-4B32-86EC-3D4E24557294}" cache="Datenschnitt_Cluster" caption="Cluster" style="Datenschnittformat 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493138-28AA-4D53-919E-6328C9B93A19}" name="Tabelle354" displayName="Tabelle354" ref="A2:R15" totalsRowShown="0" headerRowDxfId="90" dataDxfId="89">
  <autoFilter ref="A2:R15" xr:uid="{2883C788-BEA7-4826-BC25-7B01AAB697A7}"/>
  <tableColumns count="18">
    <tableColumn id="1" xr3:uid="{DE692951-8EE5-419A-9EA7-EFFEF029F772}" name="Project" dataDxfId="88"/>
    <tableColumn id="16" xr3:uid="{A43A5C6A-F7D8-434A-B5CB-47AF75E051AB}" name="Sub Project" dataDxfId="87"/>
    <tableColumn id="2" xr3:uid="{50301642-0FF0-4AD2-9234-3A8BBF665E58}" name="Cluster" dataDxfId="86">
      <calculatedColumnFormula>+VLOOKUP(Tabelle354[[#This Row],[Project]],'Drop Downs'!A:B,2,FALSE)</calculatedColumnFormula>
    </tableColumn>
    <tableColumn id="18" xr3:uid="{681BD44E-85C6-402D-9FF4-7D3503CCEAEF}" name="PLAN"/>
    <tableColumn id="17" xr3:uid="{5879AF46-1970-4988-9083-FFC959AB1B6F}" name="Key" dataDxfId="85">
      <calculatedColumnFormula>+CONCATENATE(Tabelle354[[#This Row],[Project]],Tabelle354[[#This Row],[Sub Project]],Tabelle354[[#This Row],[PLAN]])</calculatedColumnFormula>
    </tableColumn>
    <tableColumn id="3" xr3:uid="{F10C174F-A308-47E9-A3BC-0B49CA5295C1}" name="Jan-22" dataDxfId="84"/>
    <tableColumn id="4" xr3:uid="{4A2D58A4-20DD-4C66-921A-8E8F63E87D6B}" name="Feb-22" dataDxfId="83"/>
    <tableColumn id="5" xr3:uid="{2B7AB7D2-099A-42D9-B33B-AB9EA92E0EF4}" name="Mar-22" dataDxfId="82"/>
    <tableColumn id="6" xr3:uid="{87C2B279-7A8C-4F0C-B479-40DC949A9ACD}" name="Apr-22" dataDxfId="81"/>
    <tableColumn id="7" xr3:uid="{729BB2E4-AC09-42B3-9CD1-06722849E193}" name="May-22" dataDxfId="80"/>
    <tableColumn id="8" xr3:uid="{97B4717C-72E4-4130-AB04-33890788850E}" name="Jun-22" dataDxfId="79"/>
    <tableColumn id="9" xr3:uid="{216BE0FD-3CE4-4A8F-9CEE-06518E848C53}" name="Jul-22" dataDxfId="78"/>
    <tableColumn id="10" xr3:uid="{1928E0C2-0B4F-41BC-AB55-0425A8F25B62}" name="Aug-22" dataDxfId="77"/>
    <tableColumn id="11" xr3:uid="{834D1E06-0EC4-43F4-B8D9-D240A7C86CE8}" name="Sep-22" dataDxfId="76"/>
    <tableColumn id="12" xr3:uid="{EF961253-9784-421A-8BDC-B97B17127612}" name="Oct-22" dataDxfId="75"/>
    <tableColumn id="13" xr3:uid="{5CA297FC-18E8-4CEA-8FA9-F3EF8A510B31}" name="Nov-22" dataDxfId="74">
      <calculatedColumnFormula>+Tabelle354[[#This Row],[Oct-22]]*1.1</calculatedColumnFormula>
    </tableColumn>
    <tableColumn id="14" xr3:uid="{4F9D948D-AF55-4AC3-8B42-19978DCD1007}" name="Dec-22" dataDxfId="73">
      <calculatedColumnFormula>+Tabelle354[[#This Row],[Nov-22]]*1.2</calculatedColumnFormula>
    </tableColumn>
    <tableColumn id="15" xr3:uid="{42C83B8A-8CE3-4612-9249-AF723D7D462A}" name="Total " dataDxfId="72">
      <calculatedColumnFormula>+SUM(Tabelle354[[#This Row],[Jan-22]:[Dec-22]])</calculatedColumnFormula>
    </tableColumn>
  </tableColumns>
  <tableStyleInfo name="Tabellenformat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83D1EA-1485-474A-98DE-1B7A01EF4068}" name="Tabelle3567" displayName="Tabelle3567" ref="B4:U18" totalsRowCount="1" headerRowDxfId="71" dataDxfId="70">
  <autoFilter ref="B4:U17" xr:uid="{2883C788-BEA7-4826-BC25-7B01AAB697A7}"/>
  <tableColumns count="20">
    <tableColumn id="1" xr3:uid="{2F840E3F-5009-41FD-A559-6CACD595DFE4}" name="Project" totalsRowLabel="Ergebnis" dataDxfId="69" totalsRowDxfId="68">
      <calculatedColumnFormula>+'Umsatz PLAN'!A3</calculatedColumnFormula>
    </tableColumn>
    <tableColumn id="16" xr3:uid="{16860E27-E0AE-48B7-AC1E-5154400DAE38}" name="Sub Project" dataDxfId="67" totalsRowDxfId="66">
      <calculatedColumnFormula>+'Umsatz PLAN'!B3</calculatedColumnFormula>
    </tableColumn>
    <tableColumn id="2" xr3:uid="{75BC0ACB-FCB5-456E-8A37-DBD5136A998D}" name="Cluster" dataDxfId="65" totalsRowDxfId="64">
      <calculatedColumnFormula>+VLOOKUP(Tabelle3567[[#This Row],[Project]],'Drop Downs'!A:B,2,FALSE)</calculatedColumnFormula>
    </tableColumn>
    <tableColumn id="17" xr3:uid="{05C5EA55-E7ED-4F28-AA52-BE7980522211}" name="ACT" dataDxfId="63" totalsRowDxfId="62"/>
    <tableColumn id="15" xr3:uid="{043F858A-6DEB-4B6D-B1F2-4485587D8A03}" name="Key" dataDxfId="61" totalsRowDxfId="60">
      <calculatedColumnFormula>+CONCATENATE(Tabelle3567[[#This Row],[Project]],Tabelle3567[[#This Row],[Sub Project]],Tabelle3567[[#This Row],[ACT]])</calculatedColumnFormula>
    </tableColumn>
    <tableColumn id="19" xr3:uid="{15938168-CDEF-4CFA-82FA-BB9F0ACCFB01}" name="Status (t)" dataDxfId="59" totalsRowDxfId="58"/>
    <tableColumn id="18" xr3:uid="{2E5901E0-69CB-4B91-942B-2595E3041105}" name="Status Budget" dataDxfId="57" totalsRowDxfId="56"/>
    <tableColumn id="20" xr3:uid="{E8750517-7B79-43E8-85E3-D9AD5FFECD04}" name="Project Manager" dataDxfId="55" totalsRowDxfId="54"/>
    <tableColumn id="3" xr3:uid="{9EC84705-DC34-4468-833C-1E98FF1142C6}" name="Jan-22" totalsRowFunction="sum" dataDxfId="53" totalsRowDxfId="52"/>
    <tableColumn id="4" xr3:uid="{3C4C081D-C615-4358-AAF9-CBF7CD4791AC}" name="Feb-22" totalsRowFunction="sum" dataDxfId="51" totalsRowDxfId="50"/>
    <tableColumn id="5" xr3:uid="{9BDEE2FF-3D3D-47D9-B418-E6222A79D1D2}" name="Mar-22" totalsRowFunction="sum" dataDxfId="49" totalsRowDxfId="48"/>
    <tableColumn id="6" xr3:uid="{2B65BEBE-FC8E-49E2-A268-7C1EE0ED4321}" name="Apr-22" totalsRowFunction="sum" dataDxfId="47" totalsRowDxfId="46"/>
    <tableColumn id="7" xr3:uid="{0AEFA50D-FC44-4F97-9412-B78229230AA7}" name="May-22" totalsRowFunction="sum" dataDxfId="45" totalsRowDxfId="44"/>
    <tableColumn id="8" xr3:uid="{F6FADA7A-4CFA-4A21-B2CE-686469B99856}" name="Jun-22" totalsRowFunction="sum" dataDxfId="43" totalsRowDxfId="42"/>
    <tableColumn id="9" xr3:uid="{C4E06F9E-49FD-4065-89B3-A498EE2CA081}" name="Jul-22" totalsRowFunction="sum" dataDxfId="41" totalsRowDxfId="40"/>
    <tableColumn id="10" xr3:uid="{3C5CA9DD-9F69-4462-B71C-D3E3CA5421B4}" name="Aug-22" totalsRowFunction="sum" dataDxfId="39" totalsRowDxfId="38"/>
    <tableColumn id="11" xr3:uid="{E768A604-6FB2-447D-AED0-ACCCD021BA5A}" name="Sep-22" totalsRowFunction="sum" dataDxfId="37" totalsRowDxfId="36"/>
    <tableColumn id="12" xr3:uid="{90C01FE4-52E1-4789-AF35-449E230C020E}" name="Oct-22" totalsRowFunction="sum" dataDxfId="35" totalsRowDxfId="34"/>
    <tableColumn id="13" xr3:uid="{2BF3ABF4-40CF-4391-8CA3-233937764BFF}" name="Nov-22" totalsRowFunction="sum" dataDxfId="33" totalsRowDxfId="32"/>
    <tableColumn id="14" xr3:uid="{D3AAA0C9-42DB-4992-AD78-645214AE339E}" name="Dec-22" totalsRowFunction="sum" dataDxfId="31" totalsRowDxfId="30"/>
  </tableColumns>
  <tableStyleInfo name="Tabellenformat 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0528D53-8B7A-4A34-937E-98B542C10F23}" name="Tabelle3538" displayName="Tabelle3538" ref="A3:V29" totalsRowShown="0" headerRowDxfId="29" dataDxfId="28">
  <autoFilter ref="A3:V29" xr:uid="{2883C788-BEA7-4826-BC25-7B01AAB697A7}"/>
  <tableColumns count="22">
    <tableColumn id="1" xr3:uid="{C2799EF2-F412-4EF5-A555-339A67F208E7}" name="Project" dataDxfId="27"/>
    <tableColumn id="16" xr3:uid="{8D1F025C-22D3-457D-A828-83AF43FC60E8}" name="Sub Project" dataDxfId="26"/>
    <tableColumn id="2" xr3:uid="{380EED12-81B1-4FA7-AE01-9AC921E7FBFD}" name="Cluster" dataDxfId="25">
      <calculatedColumnFormula>+VLOOKUP(Tabelle3538[[#This Row],[Project]],'Drop Downs'!A:B,2,FALSE)</calculatedColumnFormula>
    </tableColumn>
    <tableColumn id="17" xr3:uid="{BAACE5CA-11AB-44EB-B316-852633EEB3D1}" name="PLAN / ACT" dataDxfId="24"/>
    <tableColumn id="15" xr3:uid="{89B23DFE-1535-4E7D-98A4-FFCC885FA0C6}" name="Key" dataDxfId="23">
      <calculatedColumnFormula>+CONCATENATE(Tabelle3538[[#This Row],[Project]],Tabelle3538[[#This Row],[Sub Project]],Tabelle3538[[#This Row],[PLAN / ACT]])</calculatedColumnFormula>
    </tableColumn>
    <tableColumn id="18" xr3:uid="{DA370842-1A4D-425D-AB56-6478EA753B04}" name="Status (t)" dataDxfId="22">
      <calculatedColumnFormula>IFERROR(VLOOKUP(Tabelle3538[[#This Row],[Key]],Tabelle3567[[#Headers],[#Data],[Key]:[Dec-22]],2,FALSE)," ")</calculatedColumnFormula>
    </tableColumn>
    <tableColumn id="19" xr3:uid="{163A347A-555B-4F51-8E80-5C02ADFF18A2}" name="Status Budget" dataDxfId="21">
      <calculatedColumnFormula>IFERROR(VLOOKUP(Tabelle3538[[#This Row],[Key]],'Umsatz ACT'!F:H,3,FALSE)," ")</calculatedColumnFormula>
    </tableColumn>
    <tableColumn id="20" xr3:uid="{A6C6411F-96BD-434D-A886-D5DC4BB65FAE}" name="Project Manager" dataDxfId="20">
      <calculatedColumnFormula>+IFERROR(VLOOKUP(Tabelle3538[[#This Row],[Key]],'Umsatz ACT'!F:I,4,FALSE)," ")</calculatedColumnFormula>
    </tableColumn>
    <tableColumn id="3" xr3:uid="{5EEA5423-9AC9-47E5-B419-A19FC95A27E6}" name="Jan-22" dataDxfId="19"/>
    <tableColumn id="4" xr3:uid="{FA677E5A-3C5C-4165-B249-CF9EF15C6CAC}" name="Feb-22" dataDxfId="18">
      <calculatedColumnFormula>+Tabelle3538[[#This Row],[Jan-22]]*0.99</calculatedColumnFormula>
    </tableColumn>
    <tableColumn id="5" xr3:uid="{D5AAF6D7-323A-434C-8C24-492DD2D6A39D}" name="Mar-22" dataDxfId="17"/>
    <tableColumn id="6" xr3:uid="{0356DA86-138B-4239-A643-F05AC709A736}" name="Apr-22" dataDxfId="16"/>
    <tableColumn id="7" xr3:uid="{D0450C8D-8F2D-4430-A93E-395F145A9DF5}" name="May-22" dataDxfId="15"/>
    <tableColumn id="8" xr3:uid="{D80E2A45-3340-433E-A742-8C6BF471C778}" name="Jun-22" dataDxfId="14"/>
    <tableColumn id="9" xr3:uid="{04A4710C-D6A5-47F8-858A-C88EF5FA1A27}" name="Jul-22" dataDxfId="13"/>
    <tableColumn id="10" xr3:uid="{4E89BE5B-B7BD-46F9-A58F-76E950DFDE08}" name="Aug-22" dataDxfId="12"/>
    <tableColumn id="11" xr3:uid="{5AEE1026-2C4B-4624-80BD-DE825D08C98D}" name="Sep-22" dataDxfId="11"/>
    <tableColumn id="12" xr3:uid="{F58A583F-6AF1-4269-BB6D-3F9114592FAD}" name="Oct-22" dataDxfId="10"/>
    <tableColumn id="13" xr3:uid="{AFA40230-65B8-4C3B-A284-8E1A4C3714F7}" name="Nov-22" dataDxfId="9"/>
    <tableColumn id="14" xr3:uid="{3AEC7612-4DDA-4999-8310-17814F056A16}" name="Dec-22" dataDxfId="8"/>
    <tableColumn id="22" xr3:uid="{B31B6463-2DE7-4FD1-A875-D99F8E09C6BC}" name="Total" dataDxfId="7">
      <calculatedColumnFormula>+SUM(Tabelle3538[[#This Row],[Jan-22]:[Dec-22]])</calculatedColumnFormula>
    </tableColumn>
    <tableColumn id="21" xr3:uid="{C999B7C3-46DA-47A1-9255-FB671BE5BAEE}" name="booked days YTD" dataDxfId="6"/>
  </tableColumns>
  <tableStyleInfo name="Tabellenformat 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047770-5954-43E8-A400-240C7F412F23}" name="Tabelle1" displayName="Tabelle1" ref="A1:C5" totalsRowShown="0" headerRowDxfId="2">
  <autoFilter ref="A1:C5" xr:uid="{34047770-5954-43E8-A400-240C7F412F23}"/>
  <sortState xmlns:xlrd2="http://schemas.microsoft.com/office/spreadsheetml/2017/richdata2" ref="A2:C5">
    <sortCondition ref="C1:C5"/>
  </sortState>
  <tableColumns count="3">
    <tableColumn id="1" xr3:uid="{00FD2E9E-9F79-4AC2-8B05-7FC4F7F35BBB}" name="Region" dataDxfId="5"/>
    <tableColumn id="2" xr3:uid="{9FD29BE5-BCDC-40C1-8641-31AAF944DC5E}" name="Umsatz" dataDxfId="4"/>
    <tableColumn id="3" xr3:uid="{3DBCAC59-D941-4B01-9496-94A68E95D870}" name="Mitarbeiter" dataDxfId="3"/>
  </tableColumns>
  <tableStyleInfo name="Tabellenformat 3"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17AD1-BECD-44D4-B5FC-AD65C6CAD901}">
  <sheetPr>
    <pageSetUpPr fitToPage="1"/>
  </sheetPr>
  <dimension ref="B1:V31"/>
  <sheetViews>
    <sheetView showGridLines="0" tabSelected="1" zoomScale="55" zoomScaleNormal="55" workbookViewId="0">
      <selection sqref="A1:W47"/>
    </sheetView>
  </sheetViews>
  <sheetFormatPr baseColWidth="10" defaultRowHeight="14.5"/>
  <cols>
    <col min="1" max="1" width="2.7265625" customWidth="1"/>
    <col min="23" max="23" width="4.7265625" customWidth="1"/>
  </cols>
  <sheetData>
    <row r="1" spans="2:22" s="22" customFormat="1" ht="15.5" customHeight="1">
      <c r="B1" s="20"/>
      <c r="C1" s="20"/>
      <c r="D1" s="20"/>
      <c r="E1" s="20"/>
      <c r="F1" s="20"/>
      <c r="G1" s="20"/>
      <c r="H1" s="20"/>
      <c r="I1" s="20"/>
      <c r="J1" s="20"/>
      <c r="K1" s="20"/>
      <c r="L1" s="20"/>
      <c r="M1" s="20"/>
      <c r="N1" s="21"/>
      <c r="O1" s="21"/>
      <c r="P1" s="21"/>
      <c r="Q1" s="21"/>
      <c r="R1" s="21"/>
      <c r="S1" s="21"/>
      <c r="T1" s="21"/>
      <c r="U1" s="21"/>
      <c r="V1" s="21"/>
    </row>
    <row r="2" spans="2:22">
      <c r="B2" s="13"/>
      <c r="C2" s="13"/>
      <c r="D2" s="13"/>
      <c r="E2" s="13"/>
      <c r="F2" s="13"/>
      <c r="G2" s="13"/>
      <c r="H2" s="13"/>
      <c r="I2" s="13"/>
      <c r="J2" s="13"/>
      <c r="K2" s="13"/>
      <c r="L2" s="13"/>
      <c r="M2" s="13"/>
      <c r="N2" s="14"/>
      <c r="O2" s="14"/>
      <c r="P2" s="14"/>
      <c r="Q2" s="14"/>
      <c r="R2" s="14"/>
      <c r="S2" s="14"/>
      <c r="T2" s="14"/>
      <c r="U2" s="14"/>
      <c r="V2" s="14"/>
    </row>
    <row r="3" spans="2:22">
      <c r="B3" s="13"/>
      <c r="C3" s="13"/>
      <c r="D3" s="13"/>
      <c r="E3" s="13"/>
      <c r="F3" s="13"/>
      <c r="G3" s="13"/>
      <c r="H3" s="13"/>
      <c r="I3" s="13"/>
      <c r="J3" s="13"/>
      <c r="K3" s="13"/>
      <c r="L3" s="13"/>
      <c r="M3" s="13"/>
      <c r="N3" s="14"/>
      <c r="O3" s="14"/>
      <c r="P3" s="14"/>
      <c r="Q3" s="14"/>
      <c r="R3" s="14"/>
      <c r="S3" s="14"/>
      <c r="T3" s="14"/>
      <c r="U3" s="14"/>
      <c r="V3" s="14"/>
    </row>
    <row r="4" spans="2:22">
      <c r="B4" s="13"/>
      <c r="C4" s="13"/>
      <c r="D4" s="13"/>
      <c r="E4" s="13"/>
      <c r="F4" s="13"/>
      <c r="G4" s="13"/>
      <c r="H4" s="13"/>
      <c r="I4" s="13"/>
      <c r="J4" s="13"/>
      <c r="K4" s="13"/>
      <c r="L4" s="13"/>
      <c r="M4" s="13"/>
      <c r="N4" s="14"/>
      <c r="O4" s="14"/>
      <c r="P4" s="14"/>
      <c r="Q4" s="14"/>
      <c r="R4" s="14"/>
      <c r="S4" s="14"/>
      <c r="T4" s="14"/>
      <c r="U4" s="14"/>
      <c r="V4" s="14"/>
    </row>
    <row r="5" spans="2:22">
      <c r="B5" s="13"/>
      <c r="C5" s="13"/>
      <c r="D5" s="13"/>
      <c r="E5" s="13"/>
      <c r="F5" s="13"/>
      <c r="G5" s="13"/>
      <c r="H5" s="13"/>
      <c r="I5" s="13"/>
      <c r="J5" s="13"/>
      <c r="K5" s="13"/>
      <c r="L5" s="13"/>
      <c r="M5" s="13"/>
      <c r="N5" s="14"/>
      <c r="O5" s="14"/>
      <c r="P5" s="14"/>
      <c r="Q5" s="14"/>
      <c r="R5" s="14"/>
      <c r="S5" s="14"/>
      <c r="T5" s="14"/>
      <c r="U5" s="14"/>
      <c r="V5" s="14"/>
    </row>
    <row r="6" spans="2:22">
      <c r="B6" s="13"/>
      <c r="C6" s="13"/>
      <c r="D6" s="13"/>
      <c r="E6" s="13"/>
      <c r="F6" s="13"/>
      <c r="G6" s="13"/>
      <c r="H6" s="13"/>
      <c r="I6" s="13"/>
      <c r="J6" s="13"/>
      <c r="K6" s="13"/>
      <c r="L6" s="13"/>
      <c r="M6" s="13"/>
      <c r="N6" s="14"/>
      <c r="O6" s="14"/>
      <c r="P6" s="14"/>
      <c r="Q6" s="14"/>
      <c r="R6" s="14"/>
      <c r="S6" s="14"/>
      <c r="T6" s="14"/>
      <c r="U6" s="14"/>
      <c r="V6" s="14"/>
    </row>
    <row r="7" spans="2:22">
      <c r="B7" s="13"/>
      <c r="C7" s="13"/>
      <c r="D7" s="13"/>
      <c r="E7" s="13"/>
      <c r="F7" s="13"/>
      <c r="G7" s="13"/>
      <c r="H7" s="13"/>
      <c r="I7" s="13"/>
      <c r="J7" s="13"/>
      <c r="K7" s="13"/>
      <c r="L7" s="13"/>
      <c r="M7" s="13"/>
      <c r="N7" s="14"/>
      <c r="O7" s="14"/>
      <c r="P7" s="14"/>
      <c r="Q7" s="14"/>
      <c r="R7" s="14"/>
      <c r="S7" s="14"/>
      <c r="T7" s="14"/>
      <c r="U7" s="14"/>
      <c r="V7" s="14"/>
    </row>
    <row r="8" spans="2:22">
      <c r="B8" s="13"/>
      <c r="C8" s="13"/>
      <c r="D8" s="13"/>
      <c r="E8" s="13"/>
      <c r="F8" s="13"/>
      <c r="G8" s="13"/>
      <c r="H8" s="13"/>
      <c r="I8" s="13"/>
      <c r="J8" s="13"/>
      <c r="K8" s="13"/>
      <c r="L8" s="13"/>
      <c r="M8" s="13"/>
      <c r="N8" s="14"/>
      <c r="O8" s="14"/>
      <c r="P8" s="14"/>
      <c r="Q8" s="14"/>
      <c r="R8" s="14"/>
      <c r="S8" s="14"/>
      <c r="T8" s="14"/>
      <c r="U8" s="14"/>
      <c r="V8" s="14"/>
    </row>
    <row r="9" spans="2:22">
      <c r="B9" s="13"/>
      <c r="C9" s="13"/>
      <c r="D9" s="13"/>
      <c r="E9" s="13"/>
      <c r="F9" s="13"/>
      <c r="G9" s="13"/>
      <c r="H9" s="13"/>
      <c r="I9" s="13"/>
      <c r="J9" s="13"/>
      <c r="K9" s="13"/>
      <c r="L9" s="13"/>
      <c r="M9" s="13"/>
      <c r="N9" s="14"/>
      <c r="O9" s="14"/>
      <c r="P9" s="14"/>
      <c r="Q9" s="14"/>
      <c r="R9" s="14"/>
      <c r="S9" s="14"/>
      <c r="T9" s="14"/>
      <c r="U9" s="14"/>
      <c r="V9" s="14"/>
    </row>
    <row r="10" spans="2:22">
      <c r="B10" s="13"/>
      <c r="C10" s="13"/>
      <c r="D10" s="13"/>
      <c r="E10" s="13"/>
      <c r="F10" s="13"/>
      <c r="G10" s="13"/>
      <c r="H10" s="13"/>
      <c r="I10" s="13"/>
      <c r="J10" s="13"/>
      <c r="K10" s="13"/>
      <c r="L10" s="13"/>
      <c r="M10" s="13"/>
      <c r="N10" s="14"/>
      <c r="O10" s="14"/>
      <c r="P10" s="14"/>
      <c r="Q10" s="14"/>
      <c r="R10" s="14"/>
      <c r="S10" s="14"/>
      <c r="T10" s="14"/>
      <c r="U10" s="14"/>
      <c r="V10" s="14"/>
    </row>
    <row r="11" spans="2:22">
      <c r="B11" s="13"/>
      <c r="C11" s="13"/>
      <c r="D11" s="13"/>
      <c r="E11" s="13"/>
      <c r="F11" s="13"/>
      <c r="G11" s="13"/>
      <c r="H11" s="13"/>
      <c r="I11" s="13"/>
      <c r="J11" s="13"/>
      <c r="K11" s="13"/>
      <c r="L11" s="13"/>
      <c r="M11" s="13"/>
      <c r="N11" s="14"/>
      <c r="O11" s="14"/>
      <c r="P11" s="14"/>
      <c r="Q11" s="14"/>
      <c r="R11" s="14"/>
      <c r="S11" s="14"/>
      <c r="T11" s="14"/>
      <c r="U11" s="14"/>
      <c r="V11" s="14"/>
    </row>
    <row r="12" spans="2:22">
      <c r="B12" s="13"/>
      <c r="C12" s="13"/>
      <c r="D12" s="13"/>
      <c r="E12" s="13"/>
      <c r="F12" s="13"/>
      <c r="G12" s="13"/>
      <c r="H12" s="13"/>
      <c r="I12" s="13"/>
      <c r="J12" s="13"/>
      <c r="K12" s="13"/>
      <c r="L12" s="13"/>
      <c r="M12" s="13"/>
      <c r="N12" s="14"/>
      <c r="O12" s="14"/>
      <c r="P12" s="14"/>
      <c r="Q12" s="14"/>
      <c r="R12" s="14"/>
      <c r="S12" s="14"/>
      <c r="T12" s="14"/>
      <c r="U12" s="14"/>
      <c r="V12" s="14"/>
    </row>
    <row r="13" spans="2:22">
      <c r="B13" s="13"/>
      <c r="C13" s="13"/>
      <c r="D13" s="13"/>
      <c r="E13" s="13"/>
      <c r="F13" s="13"/>
      <c r="G13" s="13"/>
      <c r="H13" s="13"/>
      <c r="I13" s="13"/>
      <c r="J13" s="13"/>
      <c r="K13" s="13"/>
      <c r="L13" s="13"/>
      <c r="M13" s="13"/>
      <c r="N13" s="14"/>
      <c r="O13" s="14"/>
      <c r="P13" s="14"/>
      <c r="Q13" s="14"/>
      <c r="R13" s="14"/>
      <c r="S13" s="14"/>
      <c r="T13" s="14"/>
      <c r="U13" s="14"/>
      <c r="V13" s="14"/>
    </row>
    <row r="14" spans="2:22">
      <c r="B14" s="13"/>
      <c r="C14" s="13"/>
      <c r="D14" s="13"/>
      <c r="E14" s="13"/>
      <c r="F14" s="13"/>
      <c r="G14" s="13"/>
      <c r="H14" s="13"/>
      <c r="I14" s="13"/>
      <c r="J14" s="13"/>
      <c r="K14" s="13"/>
      <c r="L14" s="13"/>
      <c r="M14" s="13"/>
      <c r="N14" s="14"/>
      <c r="O14" s="14"/>
      <c r="P14" s="14"/>
      <c r="Q14" s="14"/>
      <c r="R14" s="14"/>
      <c r="S14" s="14"/>
      <c r="T14" s="14"/>
      <c r="U14" s="14"/>
      <c r="V14" s="14"/>
    </row>
    <row r="15" spans="2:22">
      <c r="B15" s="13"/>
      <c r="C15" s="13"/>
      <c r="D15" s="13"/>
      <c r="E15" s="13"/>
      <c r="F15" s="13"/>
      <c r="G15" s="13"/>
      <c r="H15" s="13"/>
      <c r="I15" s="13"/>
      <c r="J15" s="13"/>
      <c r="K15" s="13"/>
      <c r="L15" s="13"/>
      <c r="M15" s="13"/>
      <c r="N15" s="14"/>
      <c r="O15" s="14"/>
      <c r="P15" s="14"/>
      <c r="Q15" s="14"/>
      <c r="R15" s="14"/>
      <c r="S15" s="14"/>
      <c r="T15" s="14"/>
      <c r="U15" s="14"/>
      <c r="V15" s="14"/>
    </row>
    <row r="16" spans="2:22">
      <c r="B16" s="13"/>
      <c r="C16" s="13"/>
      <c r="D16" s="13"/>
      <c r="E16" s="13"/>
      <c r="F16" s="13"/>
      <c r="G16" s="13"/>
      <c r="H16" s="13"/>
      <c r="I16" s="13"/>
      <c r="J16" s="13"/>
      <c r="K16" s="13"/>
      <c r="L16" s="13"/>
      <c r="M16" s="13"/>
      <c r="N16" s="14"/>
      <c r="O16" s="14"/>
      <c r="P16" s="14"/>
      <c r="Q16" s="14"/>
      <c r="R16" s="14"/>
      <c r="S16" s="14"/>
      <c r="T16" s="14"/>
      <c r="U16" s="14"/>
      <c r="V16" s="14"/>
    </row>
    <row r="17" spans="2:22">
      <c r="B17" s="13"/>
      <c r="C17" s="13"/>
      <c r="D17" s="13"/>
      <c r="E17" s="13"/>
      <c r="F17" s="13"/>
      <c r="G17" s="13"/>
      <c r="H17" s="13"/>
      <c r="I17" s="13"/>
      <c r="J17" s="13"/>
      <c r="K17" s="13"/>
      <c r="L17" s="13"/>
      <c r="M17" s="13"/>
      <c r="N17" s="14"/>
      <c r="O17" s="14"/>
      <c r="P17" s="14"/>
      <c r="Q17" s="14"/>
      <c r="R17" s="14"/>
      <c r="S17" s="14"/>
      <c r="T17" s="14"/>
      <c r="U17" s="14"/>
      <c r="V17" s="14"/>
    </row>
    <row r="18" spans="2:22">
      <c r="B18" s="13"/>
      <c r="C18" s="13"/>
      <c r="D18" s="13"/>
      <c r="E18" s="13"/>
      <c r="F18" s="13"/>
      <c r="G18" s="13"/>
      <c r="H18" s="13"/>
      <c r="I18" s="13"/>
      <c r="J18" s="13"/>
      <c r="K18" s="13"/>
      <c r="L18" s="13"/>
      <c r="M18" s="13"/>
      <c r="N18" s="14"/>
      <c r="O18" s="14"/>
      <c r="P18" s="14"/>
      <c r="Q18" s="14"/>
      <c r="R18" s="14"/>
      <c r="S18" s="14"/>
      <c r="T18" s="14"/>
      <c r="U18" s="14"/>
      <c r="V18" s="14"/>
    </row>
    <row r="19" spans="2:22">
      <c r="B19" s="13"/>
      <c r="C19" s="13"/>
      <c r="D19" s="13"/>
      <c r="E19" s="13"/>
      <c r="F19" s="13"/>
      <c r="G19" s="13"/>
      <c r="H19" s="13"/>
      <c r="I19" s="13"/>
      <c r="J19" s="13"/>
      <c r="K19" s="13"/>
      <c r="L19" s="13"/>
      <c r="M19" s="13"/>
      <c r="N19" s="14"/>
      <c r="O19" s="14"/>
      <c r="P19" s="14"/>
      <c r="Q19" s="14"/>
      <c r="R19" s="14"/>
      <c r="S19" s="14"/>
      <c r="T19" s="14"/>
      <c r="U19" s="14"/>
      <c r="V19" s="14"/>
    </row>
    <row r="20" spans="2:22">
      <c r="B20" s="13"/>
      <c r="C20" s="13"/>
      <c r="D20" s="13"/>
      <c r="E20" s="13"/>
      <c r="F20" s="13"/>
      <c r="G20" s="13"/>
      <c r="H20" s="13"/>
      <c r="I20" s="13"/>
      <c r="J20" s="13"/>
      <c r="K20" s="13"/>
      <c r="L20" s="13"/>
      <c r="M20" s="13"/>
      <c r="N20" s="14"/>
      <c r="O20" s="14"/>
      <c r="P20" s="14"/>
      <c r="Q20" s="14"/>
      <c r="R20" s="14"/>
      <c r="S20" s="14"/>
      <c r="T20" s="14"/>
      <c r="U20" s="14"/>
      <c r="V20" s="14"/>
    </row>
    <row r="21" spans="2:22">
      <c r="B21" s="13"/>
      <c r="C21" s="13"/>
      <c r="D21" s="13"/>
      <c r="E21" s="13"/>
      <c r="F21" s="13"/>
      <c r="G21" s="13"/>
      <c r="H21" s="13"/>
      <c r="I21" s="13"/>
      <c r="J21" s="13"/>
      <c r="K21" s="13"/>
      <c r="L21" s="13"/>
      <c r="M21" s="13"/>
      <c r="N21" s="14"/>
      <c r="O21" s="14"/>
      <c r="P21" s="14"/>
      <c r="Q21" s="14"/>
      <c r="R21" s="14"/>
      <c r="S21" s="14"/>
      <c r="T21" s="14"/>
      <c r="U21" s="14"/>
      <c r="V21" s="14"/>
    </row>
    <row r="22" spans="2:22">
      <c r="B22" s="13"/>
      <c r="C22" s="13"/>
      <c r="D22" s="13"/>
      <c r="E22" s="13"/>
      <c r="F22" s="13"/>
      <c r="G22" s="13"/>
      <c r="H22" s="13"/>
      <c r="I22" s="13"/>
      <c r="J22" s="13"/>
      <c r="K22" s="13"/>
      <c r="L22" s="13"/>
      <c r="M22" s="13"/>
      <c r="N22" s="14"/>
      <c r="O22" s="14"/>
      <c r="P22" s="14"/>
      <c r="Q22" s="14"/>
      <c r="R22" s="14"/>
      <c r="S22" s="14"/>
      <c r="T22" s="14"/>
      <c r="U22" s="14"/>
      <c r="V22" s="14"/>
    </row>
    <row r="23" spans="2:22">
      <c r="B23" s="13"/>
      <c r="C23" s="13"/>
      <c r="D23" s="13"/>
      <c r="E23" s="13"/>
      <c r="F23" s="13"/>
      <c r="G23" s="13"/>
      <c r="H23" s="13"/>
      <c r="I23" s="13"/>
      <c r="J23" s="13"/>
      <c r="K23" s="13"/>
      <c r="L23" s="13"/>
      <c r="M23" s="13"/>
      <c r="N23" s="14"/>
      <c r="O23" s="14"/>
      <c r="P23" s="14"/>
      <c r="Q23" s="14"/>
      <c r="R23" s="14"/>
      <c r="S23" s="14"/>
      <c r="T23" s="14"/>
      <c r="U23" s="14"/>
      <c r="V23" s="14"/>
    </row>
    <row r="24" spans="2:22">
      <c r="B24" s="13"/>
      <c r="C24" s="13"/>
      <c r="D24" s="13"/>
      <c r="E24" s="13"/>
      <c r="F24" s="13"/>
      <c r="G24" s="13"/>
      <c r="H24" s="13"/>
      <c r="I24" s="13"/>
      <c r="J24" s="13"/>
      <c r="K24" s="13"/>
      <c r="L24" s="13"/>
      <c r="M24" s="13"/>
      <c r="N24" s="14"/>
      <c r="O24" s="14"/>
      <c r="P24" s="14"/>
      <c r="Q24" s="14"/>
      <c r="R24" s="14"/>
      <c r="S24" s="14"/>
      <c r="T24" s="14"/>
      <c r="U24" s="14"/>
      <c r="V24" s="14"/>
    </row>
    <row r="25" spans="2:22">
      <c r="B25" s="13"/>
      <c r="C25" s="13"/>
      <c r="D25" s="13"/>
      <c r="E25" s="13"/>
      <c r="F25" s="13"/>
      <c r="G25" s="13"/>
      <c r="H25" s="13"/>
      <c r="I25" s="13"/>
      <c r="J25" s="13"/>
      <c r="K25" s="13"/>
      <c r="L25" s="13"/>
      <c r="M25" s="13"/>
      <c r="N25" s="14"/>
      <c r="O25" s="14"/>
      <c r="P25" s="14"/>
      <c r="Q25" s="14"/>
      <c r="R25" s="14"/>
      <c r="S25" s="14"/>
      <c r="T25" s="14"/>
      <c r="U25" s="14"/>
      <c r="V25" s="14"/>
    </row>
    <row r="26" spans="2:22">
      <c r="B26" s="13"/>
      <c r="C26" s="13"/>
      <c r="D26" s="13"/>
      <c r="E26" s="13"/>
      <c r="F26" s="13"/>
      <c r="G26" s="13"/>
      <c r="H26" s="13"/>
      <c r="I26" s="13"/>
      <c r="J26" s="13"/>
      <c r="K26" s="13"/>
      <c r="L26" s="13"/>
      <c r="M26" s="13"/>
      <c r="N26" s="14"/>
      <c r="O26" s="14"/>
      <c r="P26" s="14"/>
      <c r="Q26" s="14"/>
      <c r="R26" s="14"/>
      <c r="S26" s="14"/>
      <c r="T26" s="14"/>
      <c r="U26" s="14"/>
      <c r="V26" s="14"/>
    </row>
    <row r="27" spans="2:22">
      <c r="B27" s="13"/>
      <c r="C27" s="13"/>
      <c r="D27" s="13"/>
      <c r="E27" s="13"/>
      <c r="F27" s="13"/>
      <c r="G27" s="13"/>
      <c r="H27" s="13"/>
      <c r="I27" s="13"/>
      <c r="J27" s="13"/>
      <c r="K27" s="13"/>
      <c r="L27" s="13"/>
      <c r="M27" s="13"/>
      <c r="N27" s="14"/>
      <c r="O27" s="14"/>
      <c r="P27" s="14"/>
      <c r="Q27" s="14"/>
      <c r="R27" s="14"/>
      <c r="S27" s="14"/>
      <c r="T27" s="14"/>
      <c r="U27" s="14"/>
      <c r="V27" s="14"/>
    </row>
    <row r="28" spans="2:22">
      <c r="B28" s="13"/>
      <c r="C28" s="13"/>
      <c r="D28" s="13"/>
      <c r="E28" s="13"/>
      <c r="F28" s="13"/>
      <c r="G28" s="13"/>
      <c r="H28" s="13"/>
      <c r="I28" s="13"/>
      <c r="J28" s="13"/>
      <c r="K28" s="13"/>
      <c r="L28" s="13"/>
      <c r="M28" s="13"/>
      <c r="N28" s="14"/>
      <c r="O28" s="14"/>
      <c r="P28" s="14"/>
      <c r="Q28" s="14"/>
      <c r="R28" s="14"/>
      <c r="S28" s="14"/>
      <c r="T28" s="14"/>
      <c r="U28" s="14"/>
      <c r="V28" s="14"/>
    </row>
    <row r="29" spans="2:22">
      <c r="B29" s="13"/>
      <c r="C29" s="13"/>
      <c r="D29" s="13"/>
      <c r="E29" s="13"/>
      <c r="F29" s="13"/>
      <c r="G29" s="13"/>
      <c r="H29" s="13"/>
      <c r="I29" s="13"/>
      <c r="J29" s="13"/>
      <c r="K29" s="13"/>
      <c r="L29" s="13"/>
      <c r="M29" s="13"/>
      <c r="N29" s="14"/>
      <c r="O29" s="14"/>
      <c r="P29" s="14"/>
      <c r="Q29" s="14"/>
      <c r="R29" s="14"/>
      <c r="S29" s="14"/>
      <c r="T29" s="14"/>
      <c r="U29" s="14"/>
      <c r="V29" s="14"/>
    </row>
    <row r="30" spans="2:22">
      <c r="B30" s="13"/>
      <c r="C30" s="13"/>
      <c r="D30" s="13"/>
      <c r="E30" s="13"/>
      <c r="F30" s="13"/>
      <c r="G30" s="13"/>
      <c r="H30" s="13"/>
      <c r="I30" s="13"/>
      <c r="J30" s="13"/>
      <c r="K30" s="13"/>
      <c r="L30" s="13"/>
      <c r="M30" s="13"/>
      <c r="N30" s="14"/>
      <c r="O30" s="14"/>
      <c r="P30" s="14"/>
      <c r="Q30" s="14"/>
      <c r="R30" s="14"/>
      <c r="S30" s="14"/>
      <c r="T30" s="14"/>
      <c r="U30" s="14"/>
      <c r="V30" s="14"/>
    </row>
    <row r="31" spans="2:22">
      <c r="B31" s="14"/>
      <c r="C31" s="14"/>
      <c r="D31" s="14"/>
      <c r="E31" s="14"/>
      <c r="F31" s="14"/>
      <c r="G31" s="14"/>
      <c r="H31" s="14"/>
      <c r="I31" s="14"/>
      <c r="J31" s="14"/>
      <c r="K31" s="14"/>
      <c r="L31" s="14"/>
      <c r="M31" s="14"/>
      <c r="N31" s="14"/>
      <c r="O31" s="14"/>
      <c r="P31" s="14"/>
      <c r="Q31" s="14"/>
      <c r="R31" s="14"/>
      <c r="S31" s="14"/>
      <c r="T31" s="14"/>
      <c r="U31" s="14"/>
      <c r="V31" s="14"/>
    </row>
  </sheetData>
  <pageMargins left="0.7" right="0.7" top="0.78740157499999996" bottom="0.78740157499999996" header="0.3" footer="0.3"/>
  <pageSetup paperSize="9" scale="55" orientation="landscape" horizontalDpi="4294967293" verticalDpi="0" r:id="rId1"/>
  <drawing r:id="rId2"/>
  <extLst>
    <ext xmlns:x14="http://schemas.microsoft.com/office/spreadsheetml/2009/9/main" uri="{A8765BA9-456A-4dab-B4F3-ACF838C121DE}">
      <x14:slicerList>
        <x14:slicer r:id="rId3"/>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CDDB-2588-40E5-B6F7-C8FF7B2B787D}">
  <dimension ref="A1:J9"/>
  <sheetViews>
    <sheetView showGridLines="0" workbookViewId="0">
      <selection activeCell="A5" sqref="A5"/>
    </sheetView>
  </sheetViews>
  <sheetFormatPr baseColWidth="10" defaultRowHeight="10"/>
  <cols>
    <col min="1" max="1" width="14.1796875" style="2" customWidth="1"/>
    <col min="2" max="2" width="10.90625" style="2"/>
    <col min="3" max="3" width="6.08984375" style="2" customWidth="1"/>
    <col min="4" max="4" width="6" style="2" customWidth="1"/>
    <col min="5" max="6" width="10.90625" style="2"/>
    <col min="7" max="7" width="19" style="2" customWidth="1"/>
    <col min="8" max="9" width="8.1796875" style="2" customWidth="1"/>
    <col min="10" max="10" width="15" style="2" customWidth="1"/>
    <col min="11" max="16384" width="10.90625" style="2"/>
  </cols>
  <sheetData>
    <row r="1" spans="1:10">
      <c r="A1" s="12" t="s">
        <v>88</v>
      </c>
      <c r="B1" s="12" t="s">
        <v>0</v>
      </c>
      <c r="C1" s="12" t="s">
        <v>34</v>
      </c>
      <c r="D1" s="12" t="s">
        <v>25</v>
      </c>
      <c r="E1" s="12" t="s">
        <v>38</v>
      </c>
      <c r="F1" s="12" t="s">
        <v>39</v>
      </c>
      <c r="G1" s="12" t="s">
        <v>32</v>
      </c>
      <c r="H1" s="12" t="s">
        <v>23</v>
      </c>
      <c r="I1" s="12" t="s">
        <v>33</v>
      </c>
      <c r="J1" s="12" t="s">
        <v>24</v>
      </c>
    </row>
    <row r="2" spans="1:10">
      <c r="A2" s="11" t="s">
        <v>113</v>
      </c>
      <c r="B2" s="11" t="s">
        <v>89</v>
      </c>
      <c r="C2" s="11" t="s">
        <v>31</v>
      </c>
      <c r="D2" s="11" t="s">
        <v>35</v>
      </c>
      <c r="E2" s="11" t="s">
        <v>35</v>
      </c>
      <c r="F2" s="11" t="s">
        <v>43</v>
      </c>
      <c r="G2" s="11" t="s">
        <v>48</v>
      </c>
      <c r="H2" s="11" t="s">
        <v>28</v>
      </c>
      <c r="I2" s="11" t="s">
        <v>54</v>
      </c>
      <c r="J2" s="11" t="s">
        <v>57</v>
      </c>
    </row>
    <row r="3" spans="1:10">
      <c r="A3" s="11" t="s">
        <v>114</v>
      </c>
      <c r="B3" s="11" t="s">
        <v>19</v>
      </c>
      <c r="C3" s="11" t="s">
        <v>27</v>
      </c>
      <c r="D3" s="11" t="s">
        <v>36</v>
      </c>
      <c r="E3" s="11" t="s">
        <v>36</v>
      </c>
      <c r="F3" s="11" t="s">
        <v>40</v>
      </c>
      <c r="G3" s="11" t="s">
        <v>49</v>
      </c>
      <c r="H3" s="11" t="s">
        <v>30</v>
      </c>
      <c r="I3" s="11" t="s">
        <v>55</v>
      </c>
      <c r="J3" s="11" t="s">
        <v>60</v>
      </c>
    </row>
    <row r="4" spans="1:10">
      <c r="A4" s="11" t="s">
        <v>115</v>
      </c>
      <c r="B4" s="11" t="s">
        <v>20</v>
      </c>
      <c r="C4" s="11"/>
      <c r="D4" s="11" t="s">
        <v>37</v>
      </c>
      <c r="E4" s="11" t="s">
        <v>37</v>
      </c>
      <c r="F4" s="11" t="s">
        <v>41</v>
      </c>
      <c r="G4" s="11" t="s">
        <v>50</v>
      </c>
      <c r="H4" s="11" t="s">
        <v>26</v>
      </c>
      <c r="I4" s="11" t="s">
        <v>56</v>
      </c>
      <c r="J4" s="11" t="s">
        <v>58</v>
      </c>
    </row>
    <row r="5" spans="1:10">
      <c r="A5" s="11" t="s">
        <v>116</v>
      </c>
      <c r="B5" s="11" t="s">
        <v>21</v>
      </c>
      <c r="C5" s="11"/>
      <c r="D5" s="11"/>
      <c r="E5" s="11"/>
      <c r="F5" s="11" t="s">
        <v>42</v>
      </c>
      <c r="G5" s="11" t="s">
        <v>51</v>
      </c>
      <c r="H5" s="11" t="s">
        <v>29</v>
      </c>
      <c r="I5" s="11"/>
      <c r="J5" s="11" t="s">
        <v>59</v>
      </c>
    </row>
    <row r="6" spans="1:10">
      <c r="A6" s="11"/>
      <c r="B6" s="11"/>
      <c r="C6" s="11"/>
      <c r="D6" s="11"/>
      <c r="E6" s="11"/>
      <c r="F6" s="11" t="s">
        <v>47</v>
      </c>
      <c r="G6" s="11" t="s">
        <v>52</v>
      </c>
      <c r="H6" s="11"/>
      <c r="I6" s="11"/>
      <c r="J6" s="11" t="s">
        <v>61</v>
      </c>
    </row>
    <row r="7" spans="1:10">
      <c r="A7" s="11"/>
      <c r="B7" s="11"/>
      <c r="C7" s="11"/>
      <c r="D7" s="11"/>
      <c r="E7" s="11"/>
      <c r="F7" s="11" t="s">
        <v>44</v>
      </c>
      <c r="G7" s="11" t="s">
        <v>53</v>
      </c>
      <c r="H7" s="11"/>
      <c r="I7" s="11"/>
      <c r="J7" s="11"/>
    </row>
    <row r="8" spans="1:10">
      <c r="A8" s="11"/>
      <c r="B8" s="11"/>
      <c r="C8" s="11"/>
      <c r="D8" s="11"/>
      <c r="E8" s="11"/>
      <c r="F8" s="11" t="s">
        <v>45</v>
      </c>
      <c r="G8" s="11"/>
      <c r="H8" s="11"/>
      <c r="I8" s="11"/>
      <c r="J8" s="11"/>
    </row>
    <row r="9" spans="1:10">
      <c r="A9" s="11"/>
      <c r="B9" s="11"/>
      <c r="C9" s="11"/>
      <c r="D9" s="11"/>
      <c r="E9" s="11"/>
      <c r="F9" s="11" t="s">
        <v>46</v>
      </c>
      <c r="G9" s="11"/>
      <c r="H9" s="11"/>
      <c r="I9" s="11"/>
      <c r="J9" s="11"/>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D86F-41E4-4332-86A7-F1C08C968371}">
  <dimension ref="A1:M45"/>
  <sheetViews>
    <sheetView zoomScale="40" zoomScaleNormal="40" workbookViewId="0">
      <selection activeCell="R35" sqref="R35"/>
    </sheetView>
  </sheetViews>
  <sheetFormatPr baseColWidth="10" defaultRowHeight="14.5"/>
  <cols>
    <col min="1" max="1" width="12.6328125" bestFit="1" customWidth="1"/>
    <col min="2" max="2" width="33.7265625" bestFit="1" customWidth="1"/>
    <col min="3" max="3" width="8.7265625" style="19" bestFit="1" customWidth="1"/>
    <col min="4" max="6" width="20.81640625" style="19" bestFit="1" customWidth="1"/>
    <col min="7" max="7" width="10.36328125" style="19" bestFit="1" customWidth="1"/>
    <col min="8" max="8" width="9.6328125" style="19" bestFit="1" customWidth="1"/>
    <col min="9" max="9" width="10.81640625" style="19" bestFit="1" customWidth="1"/>
    <col min="10" max="10" width="10.54296875" style="19" bestFit="1" customWidth="1"/>
    <col min="11" max="11" width="10.36328125" style="19" bestFit="1" customWidth="1"/>
    <col min="12" max="12" width="11" style="19" bestFit="1" customWidth="1"/>
    <col min="13" max="13" width="10.81640625" style="19" bestFit="1" customWidth="1"/>
  </cols>
  <sheetData>
    <row r="1" spans="1:13">
      <c r="A1" s="17" t="s">
        <v>84</v>
      </c>
      <c r="B1" t="s">
        <v>80</v>
      </c>
      <c r="C1"/>
      <c r="D1"/>
      <c r="E1"/>
      <c r="F1"/>
      <c r="G1"/>
      <c r="H1"/>
      <c r="I1"/>
      <c r="J1"/>
      <c r="K1"/>
      <c r="L1"/>
      <c r="M1"/>
    </row>
    <row r="2" spans="1:13">
      <c r="A2" s="17" t="s">
        <v>85</v>
      </c>
      <c r="B2" t="s">
        <v>80</v>
      </c>
      <c r="C2"/>
      <c r="D2"/>
      <c r="E2"/>
      <c r="F2"/>
      <c r="G2"/>
      <c r="H2"/>
      <c r="I2"/>
      <c r="J2"/>
      <c r="K2"/>
      <c r="L2"/>
      <c r="M2"/>
    </row>
    <row r="3" spans="1:13">
      <c r="C3"/>
      <c r="D3"/>
      <c r="E3"/>
      <c r="F3"/>
      <c r="G3"/>
      <c r="H3"/>
      <c r="I3"/>
      <c r="J3"/>
      <c r="K3"/>
      <c r="L3"/>
      <c r="M3"/>
    </row>
    <row r="4" spans="1:13">
      <c r="B4" s="17" t="s">
        <v>67</v>
      </c>
      <c r="C4"/>
      <c r="D4"/>
      <c r="E4"/>
      <c r="F4"/>
      <c r="G4"/>
      <c r="H4"/>
      <c r="I4"/>
      <c r="J4"/>
      <c r="K4"/>
      <c r="L4"/>
      <c r="M4"/>
    </row>
    <row r="5" spans="1:13">
      <c r="A5" s="17" t="s">
        <v>81</v>
      </c>
      <c r="B5" t="s">
        <v>66</v>
      </c>
      <c r="C5" t="s">
        <v>65</v>
      </c>
      <c r="D5" t="s">
        <v>63</v>
      </c>
      <c r="E5"/>
      <c r="F5"/>
      <c r="G5"/>
      <c r="H5"/>
      <c r="I5"/>
      <c r="J5"/>
      <c r="K5"/>
      <c r="L5"/>
      <c r="M5"/>
    </row>
    <row r="6" spans="1:13">
      <c r="A6" s="18" t="s">
        <v>68</v>
      </c>
      <c r="B6" s="16">
        <v>2420</v>
      </c>
      <c r="C6" s="16">
        <v>2420</v>
      </c>
      <c r="D6" s="16">
        <v>4840</v>
      </c>
      <c r="E6"/>
      <c r="F6"/>
      <c r="G6"/>
      <c r="H6"/>
      <c r="I6"/>
      <c r="J6"/>
      <c r="K6"/>
      <c r="L6"/>
      <c r="M6"/>
    </row>
    <row r="7" spans="1:13">
      <c r="A7" s="23" t="s">
        <v>69</v>
      </c>
      <c r="B7" s="19">
        <v>2400</v>
      </c>
      <c r="C7" s="19">
        <v>2420</v>
      </c>
      <c r="D7" s="19">
        <v>4820</v>
      </c>
      <c r="E7"/>
      <c r="F7"/>
      <c r="G7"/>
      <c r="H7"/>
      <c r="I7"/>
      <c r="J7"/>
      <c r="K7"/>
      <c r="L7"/>
      <c r="M7"/>
    </row>
    <row r="8" spans="1:13">
      <c r="A8" s="23" t="s">
        <v>70</v>
      </c>
      <c r="B8" s="19">
        <v>2380</v>
      </c>
      <c r="C8" s="19">
        <v>2420</v>
      </c>
      <c r="D8" s="19">
        <v>4800</v>
      </c>
      <c r="E8"/>
      <c r="F8"/>
      <c r="G8"/>
      <c r="H8"/>
      <c r="I8"/>
      <c r="J8"/>
      <c r="K8"/>
      <c r="L8"/>
      <c r="M8"/>
    </row>
    <row r="9" spans="1:13">
      <c r="A9" s="23" t="s">
        <v>71</v>
      </c>
      <c r="B9" s="19">
        <v>2390</v>
      </c>
      <c r="C9" s="19">
        <v>2420</v>
      </c>
      <c r="D9" s="19">
        <v>4810</v>
      </c>
      <c r="E9"/>
      <c r="F9"/>
      <c r="G9"/>
      <c r="H9"/>
      <c r="I9"/>
      <c r="J9"/>
      <c r="K9"/>
      <c r="L9"/>
      <c r="M9"/>
    </row>
    <row r="10" spans="1:13">
      <c r="A10" s="23" t="s">
        <v>72</v>
      </c>
      <c r="B10" s="19">
        <v>2410</v>
      </c>
      <c r="C10" s="19">
        <v>2420</v>
      </c>
      <c r="D10" s="19">
        <v>4830</v>
      </c>
      <c r="E10"/>
      <c r="F10"/>
      <c r="G10"/>
      <c r="H10"/>
      <c r="I10"/>
      <c r="J10"/>
      <c r="K10"/>
      <c r="L10"/>
      <c r="M10"/>
    </row>
    <row r="11" spans="1:13">
      <c r="A11" s="23" t="s">
        <v>73</v>
      </c>
      <c r="B11" s="19">
        <v>2520</v>
      </c>
      <c r="C11" s="19">
        <v>2420</v>
      </c>
      <c r="D11" s="19">
        <v>4940</v>
      </c>
      <c r="E11"/>
      <c r="F11"/>
      <c r="G11"/>
      <c r="H11"/>
      <c r="I11"/>
      <c r="J11"/>
      <c r="K11"/>
      <c r="L11"/>
      <c r="M11"/>
    </row>
    <row r="12" spans="1:13">
      <c r="A12" s="23" t="s">
        <v>74</v>
      </c>
      <c r="B12" s="19">
        <v>2520</v>
      </c>
      <c r="C12" s="19">
        <v>2420</v>
      </c>
      <c r="D12" s="19">
        <v>4940</v>
      </c>
      <c r="E12"/>
      <c r="F12"/>
      <c r="G12"/>
      <c r="H12"/>
      <c r="I12"/>
      <c r="J12"/>
      <c r="K12"/>
      <c r="L12"/>
      <c r="M12"/>
    </row>
    <row r="13" spans="1:13">
      <c r="A13" s="23" t="s">
        <v>75</v>
      </c>
      <c r="B13" s="19">
        <v>0</v>
      </c>
      <c r="C13" s="19">
        <v>2420</v>
      </c>
      <c r="D13" s="19">
        <v>2420</v>
      </c>
      <c r="E13"/>
      <c r="F13"/>
      <c r="G13"/>
      <c r="H13"/>
      <c r="I13"/>
      <c r="J13"/>
      <c r="K13"/>
      <c r="L13"/>
      <c r="M13"/>
    </row>
    <row r="14" spans="1:13">
      <c r="A14" s="23" t="s">
        <v>76</v>
      </c>
      <c r="B14" s="19">
        <v>0</v>
      </c>
      <c r="C14" s="19">
        <v>2420</v>
      </c>
      <c r="D14" s="19">
        <v>2420</v>
      </c>
      <c r="E14"/>
      <c r="F14"/>
      <c r="G14"/>
      <c r="H14"/>
      <c r="I14"/>
      <c r="J14"/>
      <c r="K14"/>
      <c r="L14"/>
      <c r="M14"/>
    </row>
    <row r="15" spans="1:13">
      <c r="A15" s="23" t="s">
        <v>77</v>
      </c>
      <c r="B15" s="19">
        <v>0</v>
      </c>
      <c r="C15" s="19">
        <v>2420</v>
      </c>
      <c r="D15" s="19">
        <v>2420</v>
      </c>
      <c r="E15"/>
      <c r="F15"/>
      <c r="G15"/>
      <c r="H15"/>
      <c r="I15"/>
      <c r="J15"/>
      <c r="K15"/>
      <c r="L15"/>
      <c r="M15"/>
    </row>
    <row r="16" spans="1:13">
      <c r="A16" s="23" t="s">
        <v>78</v>
      </c>
      <c r="B16" s="19">
        <v>0</v>
      </c>
      <c r="C16" s="19">
        <v>2662</v>
      </c>
      <c r="D16" s="19">
        <v>2662</v>
      </c>
      <c r="E16"/>
      <c r="F16"/>
      <c r="G16"/>
      <c r="H16"/>
      <c r="I16"/>
      <c r="J16"/>
      <c r="K16"/>
      <c r="L16"/>
      <c r="M16"/>
    </row>
    <row r="17" spans="1:13">
      <c r="A17" s="23" t="s">
        <v>79</v>
      </c>
      <c r="B17" s="19">
        <v>0</v>
      </c>
      <c r="C17" s="19">
        <v>3194.4</v>
      </c>
      <c r="D17" s="19">
        <v>3194.4</v>
      </c>
      <c r="E17"/>
      <c r="F17"/>
      <c r="G17"/>
      <c r="H17"/>
      <c r="I17"/>
      <c r="J17"/>
      <c r="K17"/>
      <c r="L17"/>
      <c r="M17"/>
    </row>
    <row r="18" spans="1:13">
      <c r="C18"/>
      <c r="D18"/>
      <c r="E18"/>
      <c r="F18"/>
      <c r="G18"/>
      <c r="H18"/>
      <c r="I18"/>
      <c r="J18"/>
      <c r="K18"/>
      <c r="L18"/>
      <c r="M18"/>
    </row>
    <row r="19" spans="1:13">
      <c r="C19"/>
      <c r="D19"/>
      <c r="E19"/>
      <c r="F19"/>
      <c r="G19"/>
      <c r="H19"/>
      <c r="I19"/>
      <c r="J19"/>
      <c r="K19"/>
      <c r="L19"/>
      <c r="M19"/>
    </row>
    <row r="20" spans="1:13">
      <c r="C20"/>
      <c r="D20"/>
      <c r="E20"/>
      <c r="F20"/>
      <c r="G20"/>
      <c r="H20"/>
      <c r="I20"/>
      <c r="J20"/>
      <c r="K20"/>
      <c r="L20"/>
      <c r="M20"/>
    </row>
    <row r="21" spans="1:13">
      <c r="C21"/>
      <c r="D21"/>
      <c r="E21"/>
      <c r="F21"/>
      <c r="G21"/>
      <c r="H21"/>
      <c r="I21"/>
      <c r="J21"/>
      <c r="K21"/>
      <c r="L21"/>
      <c r="M21"/>
    </row>
    <row r="22" spans="1:13">
      <c r="C22"/>
      <c r="D22"/>
      <c r="E22"/>
      <c r="F22"/>
      <c r="G22"/>
      <c r="H22"/>
      <c r="I22"/>
      <c r="J22"/>
      <c r="K22"/>
      <c r="L22"/>
      <c r="M22"/>
    </row>
    <row r="23" spans="1:13">
      <c r="C23"/>
      <c r="D23"/>
      <c r="E23"/>
      <c r="F23"/>
      <c r="G23"/>
      <c r="H23"/>
      <c r="I23"/>
      <c r="J23"/>
      <c r="K23"/>
      <c r="L23"/>
      <c r="M23"/>
    </row>
    <row r="24" spans="1:13">
      <c r="C24"/>
      <c r="D24"/>
      <c r="E24"/>
      <c r="F24"/>
      <c r="G24"/>
      <c r="H24"/>
      <c r="I24"/>
      <c r="J24"/>
      <c r="K24"/>
      <c r="L24"/>
      <c r="M24"/>
    </row>
    <row r="25" spans="1:13">
      <c r="C25"/>
      <c r="D25"/>
      <c r="E25"/>
      <c r="F25"/>
      <c r="G25"/>
      <c r="H25"/>
      <c r="I25"/>
      <c r="J25"/>
      <c r="K25"/>
      <c r="L25"/>
      <c r="M25"/>
    </row>
    <row r="26" spans="1:13">
      <c r="C26"/>
      <c r="D26"/>
      <c r="E26"/>
      <c r="F26"/>
      <c r="G26"/>
      <c r="H26"/>
      <c r="I26"/>
      <c r="J26"/>
      <c r="K26"/>
      <c r="L26"/>
      <c r="M26"/>
    </row>
    <row r="27" spans="1:13">
      <c r="C27"/>
      <c r="D27"/>
      <c r="E27"/>
      <c r="F27"/>
      <c r="G27"/>
      <c r="H27"/>
      <c r="I27"/>
      <c r="J27"/>
      <c r="K27"/>
      <c r="L27"/>
      <c r="M27"/>
    </row>
    <row r="28" spans="1:13">
      <c r="C28"/>
      <c r="D28"/>
      <c r="E28"/>
      <c r="F28"/>
      <c r="G28"/>
      <c r="H28"/>
      <c r="I28"/>
      <c r="J28"/>
      <c r="K28"/>
      <c r="L28"/>
      <c r="M28"/>
    </row>
    <row r="29" spans="1:13">
      <c r="C29"/>
      <c r="D29"/>
      <c r="E29"/>
      <c r="F29"/>
      <c r="G29"/>
      <c r="H29"/>
      <c r="I29"/>
      <c r="J29"/>
      <c r="K29"/>
      <c r="L29"/>
      <c r="M29"/>
    </row>
    <row r="30" spans="1:13">
      <c r="C30"/>
      <c r="D30"/>
      <c r="E30"/>
      <c r="F30"/>
      <c r="G30"/>
      <c r="H30"/>
      <c r="I30"/>
      <c r="J30"/>
      <c r="K30"/>
      <c r="L30"/>
      <c r="M30"/>
    </row>
    <row r="31" spans="1:13">
      <c r="C31"/>
      <c r="D31"/>
      <c r="E31"/>
      <c r="F31"/>
      <c r="G31"/>
      <c r="H31"/>
      <c r="I31"/>
      <c r="J31"/>
      <c r="K31"/>
      <c r="L31"/>
      <c r="M31"/>
    </row>
    <row r="32" spans="1:13">
      <c r="C32"/>
      <c r="D32"/>
      <c r="E32"/>
      <c r="F32"/>
      <c r="G32"/>
      <c r="H32"/>
      <c r="I32"/>
      <c r="J32"/>
      <c r="K32"/>
      <c r="L32"/>
      <c r="M32"/>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sheetData>
  <pageMargins left="0.7" right="0.7" top="0.78740157499999996" bottom="0.78740157499999996"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A40E-F111-4B41-B6BF-04DEC038CE88}">
  <dimension ref="A1:M37"/>
  <sheetViews>
    <sheetView topLeftCell="B1" zoomScale="70" zoomScaleNormal="70" workbookViewId="0">
      <selection activeCell="B8" sqref="B8"/>
    </sheetView>
  </sheetViews>
  <sheetFormatPr baseColWidth="10" defaultRowHeight="14.5"/>
  <cols>
    <col min="1" max="1" width="21.54296875" bestFit="1" customWidth="1"/>
    <col min="2" max="2" width="20.08984375" bestFit="1" customWidth="1"/>
    <col min="3" max="3" width="9.90625" style="19" bestFit="1" customWidth="1"/>
    <col min="4" max="4" width="16" style="19" bestFit="1" customWidth="1"/>
    <col min="5" max="5" width="12.36328125" style="19" bestFit="1" customWidth="1"/>
    <col min="6" max="6" width="11.453125" style="19" bestFit="1" customWidth="1"/>
    <col min="7" max="7" width="12.1796875" style="19" bestFit="1" customWidth="1"/>
    <col min="8" max="8" width="19.6328125" style="19" bestFit="1" customWidth="1"/>
    <col min="9" max="9" width="10.54296875" style="19" bestFit="1" customWidth="1"/>
    <col min="10" max="10" width="12.81640625" style="19" bestFit="1" customWidth="1"/>
    <col min="11" max="11" width="7.36328125" style="19" bestFit="1" customWidth="1"/>
    <col min="12" max="12" width="17.1796875" style="19" bestFit="1" customWidth="1"/>
    <col min="13" max="13" width="10.36328125" style="19" bestFit="1" customWidth="1"/>
    <col min="14" max="14" width="12.1796875" bestFit="1" customWidth="1"/>
    <col min="15" max="15" width="13.7265625" bestFit="1" customWidth="1"/>
    <col min="16" max="16" width="8.08984375" bestFit="1" customWidth="1"/>
    <col min="17" max="17" width="20.36328125" bestFit="1" customWidth="1"/>
    <col min="18" max="18" width="20.81640625" bestFit="1" customWidth="1"/>
  </cols>
  <sheetData>
    <row r="1" spans="1:13">
      <c r="C1"/>
      <c r="D1"/>
      <c r="E1"/>
      <c r="F1"/>
      <c r="G1"/>
      <c r="H1"/>
      <c r="I1"/>
      <c r="J1"/>
      <c r="K1"/>
      <c r="L1"/>
      <c r="M1"/>
    </row>
    <row r="2" spans="1:13">
      <c r="A2" s="17" t="s">
        <v>64</v>
      </c>
      <c r="B2" t="s">
        <v>66</v>
      </c>
      <c r="C2"/>
      <c r="D2"/>
      <c r="E2"/>
      <c r="F2"/>
      <c r="G2"/>
      <c r="H2"/>
      <c r="I2"/>
      <c r="J2"/>
      <c r="K2"/>
      <c r="L2"/>
      <c r="M2"/>
    </row>
    <row r="3" spans="1:13">
      <c r="A3" s="17" t="s">
        <v>84</v>
      </c>
      <c r="B3" t="s">
        <v>80</v>
      </c>
      <c r="C3"/>
      <c r="D3"/>
      <c r="E3"/>
      <c r="F3"/>
      <c r="G3"/>
      <c r="H3"/>
      <c r="I3"/>
      <c r="J3"/>
      <c r="K3"/>
      <c r="L3"/>
      <c r="M3"/>
    </row>
    <row r="4" spans="1:13">
      <c r="C4"/>
      <c r="D4"/>
      <c r="E4"/>
      <c r="F4"/>
      <c r="G4"/>
      <c r="H4"/>
      <c r="I4"/>
      <c r="J4"/>
      <c r="K4"/>
      <c r="L4"/>
      <c r="M4"/>
    </row>
    <row r="5" spans="1:13">
      <c r="A5" s="17" t="s">
        <v>62</v>
      </c>
      <c r="B5" t="s">
        <v>108</v>
      </c>
      <c r="C5"/>
      <c r="D5"/>
      <c r="E5"/>
      <c r="F5"/>
      <c r="G5"/>
      <c r="H5"/>
      <c r="I5"/>
      <c r="J5"/>
      <c r="K5"/>
      <c r="L5"/>
      <c r="M5"/>
    </row>
    <row r="6" spans="1:13">
      <c r="A6" s="18" t="s">
        <v>35</v>
      </c>
      <c r="B6" s="16">
        <v>4</v>
      </c>
      <c r="C6"/>
      <c r="D6"/>
      <c r="E6"/>
      <c r="F6"/>
      <c r="G6"/>
      <c r="H6"/>
      <c r="I6"/>
      <c r="J6"/>
      <c r="K6"/>
      <c r="L6"/>
      <c r="M6"/>
    </row>
    <row r="7" spans="1:13">
      <c r="A7" s="18" t="s">
        <v>37</v>
      </c>
      <c r="B7" s="16">
        <v>5</v>
      </c>
      <c r="C7"/>
      <c r="D7"/>
      <c r="E7"/>
      <c r="F7"/>
      <c r="G7"/>
      <c r="H7"/>
      <c r="I7"/>
      <c r="J7"/>
      <c r="K7"/>
      <c r="L7"/>
      <c r="M7"/>
    </row>
    <row r="8" spans="1:13">
      <c r="A8" s="18" t="s">
        <v>36</v>
      </c>
      <c r="B8" s="16">
        <v>4</v>
      </c>
      <c r="C8"/>
      <c r="D8"/>
      <c r="E8"/>
      <c r="F8"/>
      <c r="G8"/>
      <c r="H8"/>
      <c r="I8"/>
      <c r="J8"/>
      <c r="K8"/>
      <c r="L8"/>
      <c r="M8"/>
    </row>
    <row r="9" spans="1:13">
      <c r="A9" s="18" t="s">
        <v>63</v>
      </c>
      <c r="B9" s="16">
        <v>13</v>
      </c>
      <c r="C9"/>
      <c r="D9"/>
      <c r="E9"/>
      <c r="F9"/>
      <c r="G9"/>
      <c r="H9"/>
      <c r="I9"/>
      <c r="J9"/>
      <c r="K9"/>
      <c r="L9"/>
      <c r="M9"/>
    </row>
    <row r="10" spans="1:13">
      <c r="C10"/>
      <c r="D10"/>
      <c r="E10"/>
      <c r="F10"/>
      <c r="G10"/>
      <c r="H10"/>
      <c r="I10"/>
      <c r="J10"/>
      <c r="K10"/>
      <c r="L10"/>
      <c r="M10"/>
    </row>
    <row r="11" spans="1:13">
      <c r="C11"/>
      <c r="D11"/>
      <c r="E11"/>
      <c r="F11"/>
      <c r="G11"/>
      <c r="H11"/>
      <c r="I11"/>
      <c r="J11"/>
      <c r="K11"/>
      <c r="L11"/>
      <c r="M11"/>
    </row>
    <row r="12" spans="1:13">
      <c r="C12"/>
      <c r="D12"/>
      <c r="E12"/>
      <c r="F12"/>
      <c r="G12"/>
      <c r="H12"/>
      <c r="I12"/>
      <c r="J12"/>
      <c r="K12"/>
      <c r="L12"/>
      <c r="M12"/>
    </row>
    <row r="13" spans="1:13">
      <c r="C13"/>
      <c r="D13"/>
      <c r="E13"/>
      <c r="F13"/>
      <c r="G13"/>
      <c r="H13"/>
      <c r="I13"/>
      <c r="J13"/>
      <c r="K13"/>
      <c r="L13"/>
      <c r="M13"/>
    </row>
    <row r="14" spans="1:13">
      <c r="C14"/>
      <c r="D14"/>
      <c r="E14"/>
      <c r="F14"/>
      <c r="G14"/>
      <c r="H14"/>
      <c r="I14"/>
      <c r="J14"/>
      <c r="K14"/>
      <c r="L14"/>
      <c r="M14"/>
    </row>
    <row r="15" spans="1:13">
      <c r="C15"/>
      <c r="D15"/>
      <c r="E15"/>
      <c r="F15"/>
      <c r="G15"/>
      <c r="H15"/>
      <c r="I15"/>
      <c r="J15"/>
      <c r="K15"/>
      <c r="L15"/>
      <c r="M15"/>
    </row>
    <row r="16" spans="1:13">
      <c r="C16"/>
      <c r="D16"/>
      <c r="E16"/>
      <c r="F16"/>
      <c r="G16"/>
      <c r="H16"/>
      <c r="I16"/>
      <c r="J16"/>
      <c r="K16"/>
      <c r="L16"/>
      <c r="M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sheetData>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9A02-51F9-4CEB-8F1C-5A58DC9DDC1E}">
  <dimension ref="A1:M37"/>
  <sheetViews>
    <sheetView topLeftCell="B1" zoomScale="70" zoomScaleNormal="70" workbookViewId="0">
      <selection activeCell="B6" sqref="B6"/>
    </sheetView>
  </sheetViews>
  <sheetFormatPr baseColWidth="10" defaultRowHeight="14.5"/>
  <cols>
    <col min="1" max="1" width="21.54296875" bestFit="1" customWidth="1"/>
    <col min="2" max="2" width="20.08984375" bestFit="1" customWidth="1"/>
    <col min="3" max="3" width="9.90625" style="19" bestFit="1" customWidth="1"/>
    <col min="4" max="4" width="16" style="19" bestFit="1" customWidth="1"/>
    <col min="5" max="5" width="12.36328125" style="19" bestFit="1" customWidth="1"/>
    <col min="6" max="6" width="11.453125" style="19" bestFit="1" customWidth="1"/>
    <col min="7" max="7" width="12.1796875" style="19" bestFit="1" customWidth="1"/>
    <col min="8" max="8" width="19.6328125" style="19" bestFit="1" customWidth="1"/>
    <col min="9" max="9" width="10.54296875" style="19" bestFit="1" customWidth="1"/>
    <col min="10" max="10" width="12.81640625" style="19" bestFit="1" customWidth="1"/>
    <col min="11" max="11" width="7.36328125" style="19" bestFit="1" customWidth="1"/>
    <col min="12" max="12" width="17.1796875" style="19" bestFit="1" customWidth="1"/>
    <col min="13" max="13" width="10.36328125" style="19" bestFit="1" customWidth="1"/>
    <col min="14" max="14" width="12.1796875" bestFit="1" customWidth="1"/>
    <col min="15" max="15" width="13.7265625" bestFit="1" customWidth="1"/>
    <col min="16" max="16" width="8.08984375" bestFit="1" customWidth="1"/>
    <col min="17" max="17" width="20.36328125" bestFit="1" customWidth="1"/>
    <col min="18" max="18" width="20.81640625" bestFit="1" customWidth="1"/>
  </cols>
  <sheetData>
    <row r="1" spans="1:13">
      <c r="C1"/>
      <c r="D1"/>
      <c r="E1"/>
      <c r="F1"/>
      <c r="G1"/>
      <c r="H1"/>
      <c r="I1"/>
      <c r="J1"/>
      <c r="K1"/>
      <c r="L1"/>
      <c r="M1"/>
    </row>
    <row r="2" spans="1:13">
      <c r="A2" s="17" t="s">
        <v>64</v>
      </c>
      <c r="B2" t="s">
        <v>66</v>
      </c>
      <c r="C2"/>
      <c r="D2"/>
      <c r="E2"/>
      <c r="F2"/>
      <c r="G2"/>
      <c r="H2"/>
      <c r="I2"/>
      <c r="J2"/>
      <c r="K2"/>
      <c r="L2"/>
      <c r="M2"/>
    </row>
    <row r="3" spans="1:13">
      <c r="A3" s="17" t="s">
        <v>84</v>
      </c>
      <c r="B3" t="s">
        <v>80</v>
      </c>
      <c r="C3"/>
      <c r="D3"/>
      <c r="E3"/>
      <c r="F3"/>
      <c r="G3"/>
      <c r="H3"/>
      <c r="I3"/>
      <c r="J3"/>
      <c r="K3"/>
      <c r="L3"/>
      <c r="M3"/>
    </row>
    <row r="4" spans="1:13">
      <c r="C4"/>
      <c r="D4"/>
      <c r="E4"/>
      <c r="F4"/>
      <c r="G4"/>
      <c r="H4"/>
      <c r="I4"/>
      <c r="J4"/>
      <c r="K4"/>
      <c r="L4"/>
      <c r="M4"/>
    </row>
    <row r="5" spans="1:13">
      <c r="A5" s="17" t="s">
        <v>62</v>
      </c>
      <c r="B5" t="s">
        <v>108</v>
      </c>
      <c r="C5"/>
      <c r="D5"/>
      <c r="E5"/>
      <c r="F5"/>
      <c r="G5"/>
      <c r="H5"/>
      <c r="I5"/>
      <c r="J5"/>
      <c r="K5"/>
      <c r="L5"/>
      <c r="M5"/>
    </row>
    <row r="6" spans="1:13">
      <c r="A6" s="18" t="s">
        <v>35</v>
      </c>
      <c r="B6" s="16">
        <v>6</v>
      </c>
      <c r="C6"/>
      <c r="D6"/>
      <c r="E6"/>
      <c r="F6"/>
      <c r="G6"/>
      <c r="H6"/>
      <c r="I6"/>
      <c r="J6"/>
      <c r="K6"/>
      <c r="L6"/>
      <c r="M6"/>
    </row>
    <row r="7" spans="1:13">
      <c r="A7" s="18" t="s">
        <v>37</v>
      </c>
      <c r="B7" s="16">
        <v>3</v>
      </c>
      <c r="C7"/>
      <c r="D7"/>
      <c r="E7"/>
      <c r="F7"/>
      <c r="G7"/>
      <c r="H7"/>
      <c r="I7"/>
      <c r="J7"/>
      <c r="K7"/>
      <c r="L7"/>
      <c r="M7"/>
    </row>
    <row r="8" spans="1:13">
      <c r="A8" s="18" t="s">
        <v>36</v>
      </c>
      <c r="B8" s="16">
        <v>4</v>
      </c>
      <c r="C8"/>
      <c r="D8"/>
      <c r="E8"/>
      <c r="F8"/>
      <c r="G8"/>
      <c r="H8"/>
      <c r="I8"/>
      <c r="J8"/>
      <c r="K8"/>
      <c r="L8"/>
      <c r="M8"/>
    </row>
    <row r="9" spans="1:13">
      <c r="A9" s="18" t="s">
        <v>63</v>
      </c>
      <c r="B9" s="16">
        <v>13</v>
      </c>
      <c r="C9"/>
      <c r="D9"/>
      <c r="E9"/>
      <c r="F9"/>
      <c r="G9"/>
      <c r="H9"/>
      <c r="I9"/>
      <c r="J9"/>
      <c r="K9"/>
      <c r="L9"/>
      <c r="M9"/>
    </row>
    <row r="10" spans="1:13">
      <c r="C10"/>
      <c r="D10"/>
      <c r="E10"/>
      <c r="F10"/>
      <c r="G10"/>
      <c r="H10"/>
      <c r="I10"/>
      <c r="J10"/>
      <c r="K10"/>
      <c r="L10"/>
      <c r="M10"/>
    </row>
    <row r="11" spans="1:13">
      <c r="C11"/>
      <c r="D11"/>
      <c r="E11"/>
      <c r="F11"/>
      <c r="G11"/>
      <c r="H11"/>
      <c r="I11"/>
      <c r="J11"/>
      <c r="K11"/>
      <c r="L11"/>
      <c r="M11"/>
    </row>
    <row r="12" spans="1:13">
      <c r="C12"/>
      <c r="D12"/>
      <c r="E12"/>
      <c r="F12"/>
      <c r="G12"/>
      <c r="H12"/>
      <c r="I12"/>
      <c r="J12"/>
      <c r="K12"/>
      <c r="L12"/>
      <c r="M12"/>
    </row>
    <row r="13" spans="1:13">
      <c r="C13"/>
      <c r="D13"/>
      <c r="E13"/>
      <c r="F13"/>
      <c r="G13"/>
      <c r="H13"/>
      <c r="I13"/>
      <c r="J13"/>
      <c r="K13"/>
      <c r="L13"/>
      <c r="M13"/>
    </row>
    <row r="14" spans="1:13">
      <c r="C14"/>
      <c r="D14"/>
      <c r="E14"/>
      <c r="F14"/>
      <c r="G14"/>
      <c r="H14"/>
      <c r="I14"/>
      <c r="J14"/>
      <c r="K14"/>
      <c r="L14"/>
      <c r="M14"/>
    </row>
    <row r="15" spans="1:13">
      <c r="C15"/>
      <c r="D15"/>
      <c r="E15"/>
      <c r="F15"/>
      <c r="G15"/>
      <c r="H15"/>
      <c r="I15"/>
      <c r="J15"/>
      <c r="K15"/>
      <c r="L15"/>
      <c r="M15"/>
    </row>
    <row r="16" spans="1:13">
      <c r="C16"/>
      <c r="D16"/>
      <c r="E16"/>
      <c r="F16"/>
      <c r="G16"/>
      <c r="H16"/>
      <c r="I16"/>
      <c r="J16"/>
      <c r="K16"/>
      <c r="L16"/>
      <c r="M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sheetData>
  <pageMargins left="0.7" right="0.7" top="0.78740157499999996" bottom="0.78740157499999996"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36B2-30D3-4A0F-95AC-F7732998DE6B}">
  <dimension ref="A1:M37"/>
  <sheetViews>
    <sheetView zoomScale="70" zoomScaleNormal="70" workbookViewId="0">
      <selection activeCell="B6" sqref="B6"/>
    </sheetView>
  </sheetViews>
  <sheetFormatPr baseColWidth="10" defaultRowHeight="14.5"/>
  <cols>
    <col min="1" max="1" width="21.54296875" bestFit="1" customWidth="1"/>
    <col min="2" max="2" width="25.6328125" bestFit="1" customWidth="1"/>
    <col min="3" max="7" width="2.81640625" style="19" bestFit="1" customWidth="1"/>
    <col min="8" max="9" width="3.81640625" style="19" bestFit="1" customWidth="1"/>
    <col min="10" max="10" width="14.36328125" style="19" bestFit="1" customWidth="1"/>
    <col min="11" max="11" width="7.36328125" style="19" bestFit="1" customWidth="1"/>
    <col min="12" max="12" width="17.1796875" style="19" bestFit="1" customWidth="1"/>
    <col min="13" max="13" width="10.36328125" style="19" bestFit="1" customWidth="1"/>
    <col min="14" max="14" width="12.1796875" bestFit="1" customWidth="1"/>
    <col min="15" max="15" width="13.7265625" bestFit="1" customWidth="1"/>
    <col min="16" max="16" width="8.08984375" bestFit="1" customWidth="1"/>
    <col min="17" max="17" width="20.36328125" bestFit="1" customWidth="1"/>
    <col min="18" max="18" width="20.81640625" bestFit="1" customWidth="1"/>
  </cols>
  <sheetData>
    <row r="1" spans="1:13">
      <c r="C1"/>
      <c r="D1"/>
      <c r="E1"/>
      <c r="F1"/>
      <c r="G1"/>
      <c r="H1"/>
      <c r="I1"/>
      <c r="J1"/>
      <c r="K1"/>
      <c r="L1"/>
      <c r="M1"/>
    </row>
    <row r="2" spans="1:13">
      <c r="C2"/>
      <c r="D2"/>
      <c r="E2"/>
      <c r="F2"/>
      <c r="G2"/>
      <c r="H2"/>
      <c r="I2"/>
      <c r="J2"/>
      <c r="K2"/>
      <c r="L2"/>
      <c r="M2"/>
    </row>
    <row r="3" spans="1:13">
      <c r="A3" s="17" t="s">
        <v>64</v>
      </c>
      <c r="B3" t="s">
        <v>66</v>
      </c>
      <c r="C3"/>
      <c r="D3"/>
      <c r="E3"/>
      <c r="F3"/>
      <c r="G3"/>
      <c r="H3"/>
      <c r="I3"/>
      <c r="J3"/>
      <c r="K3"/>
      <c r="L3"/>
      <c r="M3"/>
    </row>
    <row r="4" spans="1:13">
      <c r="C4"/>
      <c r="D4"/>
      <c r="E4"/>
      <c r="F4"/>
      <c r="G4"/>
      <c r="H4"/>
      <c r="I4"/>
      <c r="J4"/>
      <c r="K4"/>
      <c r="L4"/>
      <c r="M4"/>
    </row>
    <row r="5" spans="1:13">
      <c r="A5" s="17" t="s">
        <v>62</v>
      </c>
      <c r="B5" t="s">
        <v>111</v>
      </c>
      <c r="C5"/>
      <c r="D5"/>
      <c r="E5"/>
      <c r="F5"/>
      <c r="G5"/>
      <c r="H5"/>
      <c r="I5"/>
      <c r="J5"/>
      <c r="K5"/>
      <c r="L5"/>
      <c r="M5"/>
    </row>
    <row r="6" spans="1:13">
      <c r="A6" s="18" t="s">
        <v>94</v>
      </c>
      <c r="B6" s="16">
        <v>150</v>
      </c>
      <c r="C6"/>
      <c r="D6"/>
      <c r="E6"/>
      <c r="F6"/>
      <c r="G6"/>
      <c r="H6"/>
      <c r="I6"/>
      <c r="J6"/>
      <c r="K6"/>
      <c r="L6"/>
      <c r="M6"/>
    </row>
    <row r="7" spans="1:13">
      <c r="A7" s="18" t="s">
        <v>93</v>
      </c>
      <c r="B7" s="16">
        <v>100</v>
      </c>
      <c r="C7"/>
      <c r="D7"/>
      <c r="E7"/>
      <c r="F7"/>
      <c r="G7"/>
      <c r="H7"/>
      <c r="I7"/>
      <c r="J7"/>
      <c r="K7"/>
      <c r="L7"/>
      <c r="M7"/>
    </row>
    <row r="8" spans="1:13">
      <c r="A8" s="18" t="s">
        <v>16</v>
      </c>
      <c r="B8" s="16">
        <v>60</v>
      </c>
      <c r="C8"/>
      <c r="D8"/>
      <c r="E8"/>
      <c r="F8"/>
      <c r="G8"/>
      <c r="H8"/>
      <c r="I8"/>
      <c r="J8"/>
      <c r="K8"/>
      <c r="L8"/>
      <c r="M8"/>
    </row>
    <row r="9" spans="1:13">
      <c r="A9" s="18" t="s">
        <v>13</v>
      </c>
      <c r="B9" s="16">
        <v>50</v>
      </c>
      <c r="C9"/>
      <c r="D9"/>
      <c r="E9"/>
      <c r="F9"/>
      <c r="G9"/>
      <c r="H9"/>
      <c r="I9"/>
      <c r="J9"/>
      <c r="K9"/>
      <c r="L9"/>
      <c r="M9"/>
    </row>
    <row r="10" spans="1:13">
      <c r="A10" s="18" t="s">
        <v>18</v>
      </c>
      <c r="B10" s="16">
        <v>30</v>
      </c>
      <c r="C10"/>
      <c r="D10"/>
      <c r="E10"/>
      <c r="F10"/>
      <c r="G10"/>
      <c r="H10"/>
      <c r="I10"/>
      <c r="J10"/>
      <c r="K10"/>
      <c r="L10"/>
      <c r="M10"/>
    </row>
    <row r="11" spans="1:13">
      <c r="A11" s="18" t="s">
        <v>15</v>
      </c>
      <c r="B11" s="16">
        <v>30</v>
      </c>
      <c r="C11"/>
      <c r="D11"/>
      <c r="E11"/>
      <c r="F11"/>
      <c r="G11"/>
      <c r="H11"/>
      <c r="I11"/>
      <c r="J11"/>
      <c r="K11"/>
      <c r="L11"/>
      <c r="M11"/>
    </row>
    <row r="12" spans="1:13">
      <c r="A12" s="18" t="s">
        <v>14</v>
      </c>
      <c r="B12" s="16">
        <v>25</v>
      </c>
      <c r="C12"/>
      <c r="D12"/>
      <c r="E12"/>
      <c r="F12"/>
      <c r="G12"/>
      <c r="H12"/>
      <c r="I12"/>
      <c r="J12"/>
      <c r="K12"/>
      <c r="L12"/>
      <c r="M12"/>
    </row>
    <row r="13" spans="1:13">
      <c r="A13" s="18" t="s">
        <v>92</v>
      </c>
      <c r="B13" s="16">
        <v>25</v>
      </c>
      <c r="C13"/>
      <c r="D13"/>
      <c r="E13"/>
      <c r="F13"/>
      <c r="G13"/>
      <c r="H13"/>
      <c r="I13"/>
      <c r="J13"/>
      <c r="K13"/>
      <c r="L13"/>
      <c r="M13"/>
    </row>
    <row r="14" spans="1:13">
      <c r="A14" s="18" t="s">
        <v>96</v>
      </c>
      <c r="B14" s="16">
        <v>20</v>
      </c>
      <c r="C14"/>
      <c r="D14"/>
      <c r="E14"/>
      <c r="F14"/>
      <c r="G14"/>
      <c r="H14"/>
      <c r="I14"/>
      <c r="J14"/>
      <c r="K14"/>
      <c r="L14"/>
      <c r="M14"/>
    </row>
    <row r="15" spans="1:13">
      <c r="A15" s="18" t="s">
        <v>91</v>
      </c>
      <c r="B15" s="16">
        <v>20</v>
      </c>
      <c r="C15"/>
      <c r="D15"/>
      <c r="E15"/>
      <c r="F15"/>
      <c r="G15"/>
      <c r="H15"/>
      <c r="I15"/>
      <c r="J15"/>
      <c r="K15"/>
      <c r="L15"/>
      <c r="M15"/>
    </row>
    <row r="16" spans="1:13">
      <c r="A16" s="18" t="s">
        <v>95</v>
      </c>
      <c r="B16" s="16">
        <v>20</v>
      </c>
      <c r="C16"/>
      <c r="D16"/>
      <c r="E16"/>
      <c r="F16"/>
      <c r="G16"/>
      <c r="H16"/>
      <c r="I16"/>
      <c r="J16"/>
      <c r="K16"/>
      <c r="L16"/>
      <c r="M16"/>
    </row>
    <row r="17" spans="1:2" customFormat="1">
      <c r="A17" s="18" t="s">
        <v>17</v>
      </c>
      <c r="B17" s="16">
        <v>20</v>
      </c>
    </row>
    <row r="18" spans="1:2" customFormat="1">
      <c r="A18" s="18" t="s">
        <v>90</v>
      </c>
      <c r="B18" s="16">
        <v>10</v>
      </c>
    </row>
    <row r="19" spans="1:2" customFormat="1">
      <c r="A19" s="18" t="s">
        <v>63</v>
      </c>
      <c r="B19" s="16">
        <v>560</v>
      </c>
    </row>
    <row r="20" spans="1:2" customFormat="1"/>
    <row r="21" spans="1:2" customFormat="1"/>
    <row r="22" spans="1:2" customFormat="1"/>
    <row r="23" spans="1:2" customFormat="1"/>
    <row r="24" spans="1:2" customFormat="1"/>
    <row r="25" spans="1:2" customFormat="1"/>
    <row r="26" spans="1:2" customFormat="1"/>
    <row r="27" spans="1:2" customFormat="1"/>
    <row r="28" spans="1:2" customFormat="1"/>
    <row r="29" spans="1:2" customFormat="1"/>
    <row r="30" spans="1:2" customFormat="1"/>
    <row r="31" spans="1:2" customFormat="1"/>
    <row r="32" spans="1:2" customFormat="1"/>
    <row r="33" customFormat="1"/>
    <row r="34" customFormat="1"/>
    <row r="35" customFormat="1"/>
    <row r="36" customFormat="1"/>
    <row r="37" customFormat="1"/>
  </sheetData>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DB30-E6F1-4375-ABE6-84AB63A7EE01}">
  <sheetPr>
    <tabColor rgb="FF002060"/>
  </sheetPr>
  <dimension ref="A1:R15"/>
  <sheetViews>
    <sheetView showGridLines="0" topLeftCell="C1" workbookViewId="0">
      <selection activeCell="R3" sqref="R3:R6"/>
    </sheetView>
  </sheetViews>
  <sheetFormatPr baseColWidth="10" defaultRowHeight="14"/>
  <cols>
    <col min="1" max="2" width="16.453125" style="1" customWidth="1"/>
    <col min="3" max="4" width="12.08984375" style="1" customWidth="1"/>
    <col min="5" max="5" width="21.81640625" style="1" customWidth="1"/>
    <col min="6" max="9" width="8.6328125" style="1" customWidth="1"/>
    <col min="10" max="10" width="8.90625" style="1" customWidth="1"/>
    <col min="11" max="17" width="8.6328125" style="1" customWidth="1"/>
    <col min="18" max="16384" width="10.90625" style="1"/>
  </cols>
  <sheetData>
    <row r="1" spans="1:18">
      <c r="A1" s="5" t="s">
        <v>112</v>
      </c>
      <c r="B1" s="5"/>
      <c r="C1" s="5" t="s">
        <v>118</v>
      </c>
      <c r="D1" s="5"/>
      <c r="E1" s="5"/>
      <c r="F1" s="5"/>
      <c r="G1" s="5"/>
      <c r="H1" s="5"/>
      <c r="I1" s="5"/>
      <c r="J1" s="5"/>
      <c r="K1" s="5"/>
      <c r="L1" s="5"/>
      <c r="M1" s="5"/>
      <c r="N1" s="5"/>
      <c r="O1" s="5"/>
      <c r="P1" s="5"/>
      <c r="Q1" s="5"/>
    </row>
    <row r="2" spans="1:18" s="3" customFormat="1" ht="13.5" customHeight="1">
      <c r="A2" s="3" t="s">
        <v>84</v>
      </c>
      <c r="B2" s="3" t="s">
        <v>85</v>
      </c>
      <c r="C2" s="3" t="s">
        <v>87</v>
      </c>
      <c r="D2" s="3" t="s">
        <v>65</v>
      </c>
      <c r="E2" s="3" t="s">
        <v>97</v>
      </c>
      <c r="F2" s="4" t="s">
        <v>1</v>
      </c>
      <c r="G2" s="4" t="s">
        <v>2</v>
      </c>
      <c r="H2" s="4" t="s">
        <v>3</v>
      </c>
      <c r="I2" s="4" t="s">
        <v>4</v>
      </c>
      <c r="J2" s="4" t="s">
        <v>5</v>
      </c>
      <c r="K2" s="4" t="s">
        <v>6</v>
      </c>
      <c r="L2" s="4" t="s">
        <v>7</v>
      </c>
      <c r="M2" s="4" t="s">
        <v>8</v>
      </c>
      <c r="N2" s="4" t="s">
        <v>9</v>
      </c>
      <c r="O2" s="4" t="s">
        <v>10</v>
      </c>
      <c r="P2" s="4" t="s">
        <v>11</v>
      </c>
      <c r="Q2" s="4" t="s">
        <v>12</v>
      </c>
      <c r="R2" s="4" t="s">
        <v>119</v>
      </c>
    </row>
    <row r="3" spans="1:18" s="2" customFormat="1" ht="13.5" customHeight="1">
      <c r="A3" s="2" t="s">
        <v>113</v>
      </c>
      <c r="B3" s="2" t="s">
        <v>13</v>
      </c>
      <c r="C3" s="2" t="str">
        <f>+VLOOKUP(Tabelle354[[#This Row],[Project]],'Drop Downs'!A:B,2,FALSE)</f>
        <v>Germany</v>
      </c>
      <c r="D3" s="2" t="s">
        <v>65</v>
      </c>
      <c r="E3" s="2" t="str">
        <f>+CONCATENATE(Tabelle354[[#This Row],[Project]],Tabelle354[[#This Row],[Sub Project]],Tabelle354[[#This Row],[PLAN]])</f>
        <v>Products GermanyStuttgartPLAN</v>
      </c>
      <c r="F3" s="6">
        <v>150</v>
      </c>
      <c r="G3" s="6">
        <v>150</v>
      </c>
      <c r="H3" s="6">
        <v>150</v>
      </c>
      <c r="I3" s="6">
        <v>150</v>
      </c>
      <c r="J3" s="6">
        <v>150</v>
      </c>
      <c r="K3" s="6">
        <v>150</v>
      </c>
      <c r="L3" s="6">
        <v>150</v>
      </c>
      <c r="M3" s="6">
        <v>150</v>
      </c>
      <c r="N3" s="6">
        <v>150</v>
      </c>
      <c r="O3" s="6">
        <v>150</v>
      </c>
      <c r="P3" s="6">
        <f>+Tabelle354[[#This Row],[Oct-22]]*1.1</f>
        <v>165</v>
      </c>
      <c r="Q3" s="6">
        <f>+Tabelle354[[#This Row],[Nov-22]]*1.2</f>
        <v>198</v>
      </c>
      <c r="R3" s="25">
        <f>+SUM(Tabelle354[[#This Row],[Jan-22]:[Dec-22]])</f>
        <v>1863</v>
      </c>
    </row>
    <row r="4" spans="1:18" s="2" customFormat="1" ht="13.5" customHeight="1">
      <c r="A4" s="2" t="s">
        <v>113</v>
      </c>
      <c r="B4" s="2" t="s">
        <v>90</v>
      </c>
      <c r="C4" s="7" t="str">
        <f>+VLOOKUP(Tabelle354[[#This Row],[Project]],'Drop Downs'!A:B,2,FALSE)</f>
        <v>Germany</v>
      </c>
      <c r="D4" s="2" t="s">
        <v>65</v>
      </c>
      <c r="E4" s="7" t="str">
        <f>+CONCATENATE(Tabelle354[[#This Row],[Project]],Tabelle354[[#This Row],[Sub Project]],Tabelle354[[#This Row],[PLAN]])</f>
        <v>Products GermanyMünchenPLAN</v>
      </c>
      <c r="F4" s="6">
        <v>200</v>
      </c>
      <c r="G4" s="6">
        <v>200</v>
      </c>
      <c r="H4" s="6">
        <v>200</v>
      </c>
      <c r="I4" s="6">
        <v>200</v>
      </c>
      <c r="J4" s="6">
        <v>200</v>
      </c>
      <c r="K4" s="6">
        <v>200</v>
      </c>
      <c r="L4" s="6">
        <v>200</v>
      </c>
      <c r="M4" s="6">
        <v>200</v>
      </c>
      <c r="N4" s="6">
        <v>200</v>
      </c>
      <c r="O4" s="6">
        <v>200</v>
      </c>
      <c r="P4" s="6">
        <f>+Tabelle354[[#This Row],[Oct-22]]*1.1</f>
        <v>220.00000000000003</v>
      </c>
      <c r="Q4" s="6">
        <f>+Tabelle354[[#This Row],[Nov-22]]*1.2</f>
        <v>264</v>
      </c>
      <c r="R4" s="25">
        <f>+SUM(Tabelle354[[#This Row],[Jan-22]:[Dec-22]])</f>
        <v>2484</v>
      </c>
    </row>
    <row r="5" spans="1:18" s="2" customFormat="1" ht="13.5" customHeight="1">
      <c r="A5" s="2" t="s">
        <v>113</v>
      </c>
      <c r="B5" s="2" t="s">
        <v>91</v>
      </c>
      <c r="C5" s="7" t="str">
        <f>+VLOOKUP(Tabelle354[[#This Row],[Project]],'Drop Downs'!A:B,2,FALSE)</f>
        <v>Germany</v>
      </c>
      <c r="D5" s="2" t="s">
        <v>65</v>
      </c>
      <c r="E5" s="7" t="str">
        <f>+CONCATENATE(Tabelle354[[#This Row],[Project]],Tabelle354[[#This Row],[Sub Project]],Tabelle354[[#This Row],[PLAN]])</f>
        <v>Products GermanyEssenPLAN</v>
      </c>
      <c r="F5" s="6">
        <v>250</v>
      </c>
      <c r="G5" s="6">
        <v>250</v>
      </c>
      <c r="H5" s="6">
        <v>250</v>
      </c>
      <c r="I5" s="6">
        <v>250</v>
      </c>
      <c r="J5" s="6">
        <v>250</v>
      </c>
      <c r="K5" s="6">
        <v>250</v>
      </c>
      <c r="L5" s="6">
        <v>250</v>
      </c>
      <c r="M5" s="6">
        <v>250</v>
      </c>
      <c r="N5" s="6">
        <v>250</v>
      </c>
      <c r="O5" s="6">
        <v>250</v>
      </c>
      <c r="P5" s="6">
        <f>+Tabelle354[[#This Row],[Oct-22]]*1.1</f>
        <v>275</v>
      </c>
      <c r="Q5" s="6">
        <f>+Tabelle354[[#This Row],[Nov-22]]*1.2</f>
        <v>330</v>
      </c>
      <c r="R5" s="25">
        <f>+SUM(Tabelle354[[#This Row],[Jan-22]:[Dec-22]])</f>
        <v>3105</v>
      </c>
    </row>
    <row r="6" spans="1:18" s="2" customFormat="1" ht="13.5" customHeight="1">
      <c r="A6" s="2" t="s">
        <v>113</v>
      </c>
      <c r="B6" s="2" t="s">
        <v>14</v>
      </c>
      <c r="C6" s="2" t="str">
        <f>+VLOOKUP(Tabelle354[[#This Row],[Project]],'Drop Downs'!A:B,2,FALSE)</f>
        <v>Germany</v>
      </c>
      <c r="D6" s="2" t="s">
        <v>65</v>
      </c>
      <c r="E6" s="2" t="str">
        <f>+CONCATENATE(Tabelle354[[#This Row],[Project]],Tabelle354[[#This Row],[Sub Project]],Tabelle354[[#This Row],[PLAN]])</f>
        <v>Products GermanyHamburgPLAN</v>
      </c>
      <c r="F6" s="2">
        <v>300</v>
      </c>
      <c r="G6" s="2">
        <v>300</v>
      </c>
      <c r="H6" s="2">
        <v>300</v>
      </c>
      <c r="I6" s="2">
        <v>300</v>
      </c>
      <c r="J6" s="2">
        <v>300</v>
      </c>
      <c r="K6" s="2">
        <v>300</v>
      </c>
      <c r="L6" s="2">
        <v>300</v>
      </c>
      <c r="M6" s="2">
        <v>300</v>
      </c>
      <c r="N6" s="2">
        <v>300</v>
      </c>
      <c r="O6" s="2">
        <v>300</v>
      </c>
      <c r="P6" s="6">
        <f>+Tabelle354[[#This Row],[Oct-22]]*1.1</f>
        <v>330</v>
      </c>
      <c r="Q6" s="6">
        <f>+Tabelle354[[#This Row],[Nov-22]]*1.2</f>
        <v>396</v>
      </c>
      <c r="R6" s="25">
        <f>+SUM(Tabelle354[[#This Row],[Jan-22]:[Dec-22]])</f>
        <v>3726</v>
      </c>
    </row>
    <row r="7" spans="1:18" s="2" customFormat="1" ht="13.5" customHeight="1">
      <c r="A7" s="2" t="s">
        <v>114</v>
      </c>
      <c r="B7" s="2" t="s">
        <v>92</v>
      </c>
      <c r="C7" s="2" t="str">
        <f>+VLOOKUP(Tabelle354[[#This Row],[Project]],'Drop Downs'!A:B,2,FALSE)</f>
        <v>Europe</v>
      </c>
      <c r="D7" s="2" t="s">
        <v>65</v>
      </c>
      <c r="E7" s="2" t="str">
        <f>+CONCATENATE(Tabelle354[[#This Row],[Project]],Tabelle354[[#This Row],[Sub Project]],Tabelle354[[#This Row],[PLAN]])</f>
        <v>Products EuropeParisPLAN</v>
      </c>
      <c r="F7" s="2">
        <v>300</v>
      </c>
      <c r="G7" s="2">
        <v>300</v>
      </c>
      <c r="H7" s="2">
        <v>300</v>
      </c>
      <c r="I7" s="2">
        <v>300</v>
      </c>
      <c r="J7" s="2">
        <v>300</v>
      </c>
      <c r="K7" s="2">
        <v>300</v>
      </c>
      <c r="L7" s="2">
        <v>300</v>
      </c>
      <c r="M7" s="2">
        <v>300</v>
      </c>
      <c r="N7" s="2">
        <v>300</v>
      </c>
      <c r="O7" s="2">
        <v>300</v>
      </c>
      <c r="P7" s="6">
        <f>+Tabelle354[[#This Row],[Oct-22]]*1.1</f>
        <v>330</v>
      </c>
      <c r="Q7" s="6">
        <f>+Tabelle354[[#This Row],[Nov-22]]*1.2</f>
        <v>396</v>
      </c>
      <c r="R7" s="25">
        <f>+SUM(Tabelle354[[#This Row],[Jan-22]:[Dec-22]])</f>
        <v>3726</v>
      </c>
    </row>
    <row r="8" spans="1:18" s="2" customFormat="1" ht="13.5" customHeight="1">
      <c r="A8" s="2" t="s">
        <v>114</v>
      </c>
      <c r="B8" s="2" t="s">
        <v>93</v>
      </c>
      <c r="C8" s="7" t="str">
        <f>+VLOOKUP(Tabelle354[[#This Row],[Project]],'Drop Downs'!A:B,2,FALSE)</f>
        <v>Europe</v>
      </c>
      <c r="D8" s="2" t="s">
        <v>65</v>
      </c>
      <c r="E8" s="7" t="str">
        <f>+CONCATENATE(Tabelle354[[#This Row],[Project]],Tabelle354[[#This Row],[Sub Project]],Tabelle354[[#This Row],[PLAN]])</f>
        <v>Products EuropeLondonPLAN</v>
      </c>
      <c r="F8" s="2">
        <v>20</v>
      </c>
      <c r="G8" s="2">
        <v>20</v>
      </c>
      <c r="H8" s="2">
        <v>20</v>
      </c>
      <c r="I8" s="2">
        <v>20</v>
      </c>
      <c r="J8" s="2">
        <v>20</v>
      </c>
      <c r="K8" s="2">
        <v>20</v>
      </c>
      <c r="L8" s="2">
        <v>20</v>
      </c>
      <c r="M8" s="2">
        <v>20</v>
      </c>
      <c r="N8" s="2">
        <v>20</v>
      </c>
      <c r="O8" s="2">
        <v>20</v>
      </c>
      <c r="P8" s="6">
        <f>+Tabelle354[[#This Row],[Oct-22]]*1.1</f>
        <v>22</v>
      </c>
      <c r="Q8" s="6">
        <f>+Tabelle354[[#This Row],[Nov-22]]*1.2</f>
        <v>26.4</v>
      </c>
      <c r="R8" s="25">
        <f>+SUM(Tabelle354[[#This Row],[Jan-22]:[Dec-22]])</f>
        <v>248.4</v>
      </c>
    </row>
    <row r="9" spans="1:18" s="2" customFormat="1" ht="13.5" customHeight="1">
      <c r="A9" s="2" t="s">
        <v>114</v>
      </c>
      <c r="B9" s="2" t="s">
        <v>94</v>
      </c>
      <c r="C9" s="7" t="str">
        <f>+VLOOKUP(Tabelle354[[#This Row],[Project]],'Drop Downs'!A:B,2,FALSE)</f>
        <v>Europe</v>
      </c>
      <c r="D9" s="2" t="s">
        <v>65</v>
      </c>
      <c r="E9" s="7" t="str">
        <f>+CONCATENATE(Tabelle354[[#This Row],[Project]],Tabelle354[[#This Row],[Sub Project]],Tabelle354[[#This Row],[PLAN]])</f>
        <v>Products EuropePragPLAN</v>
      </c>
      <c r="F9" s="2">
        <v>300</v>
      </c>
      <c r="G9" s="2">
        <v>300</v>
      </c>
      <c r="H9" s="2">
        <v>300</v>
      </c>
      <c r="I9" s="2">
        <v>300</v>
      </c>
      <c r="J9" s="2">
        <v>300</v>
      </c>
      <c r="K9" s="2">
        <v>300</v>
      </c>
      <c r="L9" s="2">
        <v>300</v>
      </c>
      <c r="M9" s="2">
        <v>300</v>
      </c>
      <c r="N9" s="2">
        <v>300</v>
      </c>
      <c r="O9" s="2">
        <v>300</v>
      </c>
      <c r="P9" s="6">
        <f>+Tabelle354[[#This Row],[Oct-22]]*1.1</f>
        <v>330</v>
      </c>
      <c r="Q9" s="6">
        <f>+Tabelle354[[#This Row],[Nov-22]]*1.2</f>
        <v>396</v>
      </c>
      <c r="R9" s="25">
        <f>+SUM(Tabelle354[[#This Row],[Jan-22]:[Dec-22]])</f>
        <v>3726</v>
      </c>
    </row>
    <row r="10" spans="1:18" s="2" customFormat="1" ht="13.5" customHeight="1">
      <c r="A10" s="2" t="s">
        <v>115</v>
      </c>
      <c r="B10" s="2" t="s">
        <v>15</v>
      </c>
      <c r="C10" s="2" t="str">
        <f>+VLOOKUP(Tabelle354[[#This Row],[Project]],'Drop Downs'!A:B,2,FALSE)</f>
        <v>Americas</v>
      </c>
      <c r="D10" s="2" t="s">
        <v>65</v>
      </c>
      <c r="E10" s="2" t="str">
        <f>+CONCATENATE(Tabelle354[[#This Row],[Project]],Tabelle354[[#This Row],[Sub Project]],Tabelle354[[#This Row],[PLAN]])</f>
        <v>Products AmericasPhiladelphiaPLAN</v>
      </c>
      <c r="F10" s="2">
        <v>250</v>
      </c>
      <c r="G10" s="2">
        <v>250</v>
      </c>
      <c r="H10" s="2">
        <v>250</v>
      </c>
      <c r="I10" s="2">
        <v>250</v>
      </c>
      <c r="J10" s="2">
        <v>250</v>
      </c>
      <c r="K10" s="2">
        <v>250</v>
      </c>
      <c r="L10" s="2">
        <v>250</v>
      </c>
      <c r="M10" s="2">
        <v>250</v>
      </c>
      <c r="N10" s="2">
        <v>250</v>
      </c>
      <c r="O10" s="2">
        <v>250</v>
      </c>
      <c r="P10" s="6">
        <f>+Tabelle354[[#This Row],[Oct-22]]*1.1</f>
        <v>275</v>
      </c>
      <c r="Q10" s="6">
        <f>+Tabelle354[[#This Row],[Nov-22]]*1.2</f>
        <v>330</v>
      </c>
      <c r="R10" s="25">
        <f>+SUM(Tabelle354[[#This Row],[Jan-22]:[Dec-22]])</f>
        <v>3105</v>
      </c>
    </row>
    <row r="11" spans="1:18" s="2" customFormat="1" ht="13.5" customHeight="1">
      <c r="A11" s="2" t="s">
        <v>115</v>
      </c>
      <c r="B11" s="2" t="s">
        <v>16</v>
      </c>
      <c r="C11" s="2" t="str">
        <f>+VLOOKUP(Tabelle354[[#This Row],[Project]],'Drop Downs'!A:B,2,FALSE)</f>
        <v>Americas</v>
      </c>
      <c r="D11" s="2" t="s">
        <v>65</v>
      </c>
      <c r="E11" s="2" t="str">
        <f>+CONCATENATE(Tabelle354[[#This Row],[Project]],Tabelle354[[#This Row],[Sub Project]],Tabelle354[[#This Row],[PLAN]])</f>
        <v>Products AmericasLas VegasPLAN</v>
      </c>
      <c r="F11" s="2">
        <v>250</v>
      </c>
      <c r="G11" s="2">
        <v>250</v>
      </c>
      <c r="H11" s="2">
        <v>250</v>
      </c>
      <c r="I11" s="2">
        <v>250</v>
      </c>
      <c r="J11" s="2">
        <v>250</v>
      </c>
      <c r="K11" s="2">
        <v>250</v>
      </c>
      <c r="L11" s="2">
        <v>250</v>
      </c>
      <c r="M11" s="2">
        <v>250</v>
      </c>
      <c r="N11" s="2">
        <v>250</v>
      </c>
      <c r="O11" s="2">
        <v>250</v>
      </c>
      <c r="P11" s="6">
        <f>+Tabelle354[[#This Row],[Oct-22]]*1.1</f>
        <v>275</v>
      </c>
      <c r="Q11" s="6">
        <f>+Tabelle354[[#This Row],[Nov-22]]*1.2</f>
        <v>330</v>
      </c>
      <c r="R11" s="25">
        <f>+SUM(Tabelle354[[#This Row],[Jan-22]:[Dec-22]])</f>
        <v>3105</v>
      </c>
    </row>
    <row r="12" spans="1:18" s="2" customFormat="1" ht="13.5" customHeight="1">
      <c r="A12" s="2" t="s">
        <v>115</v>
      </c>
      <c r="B12" s="2" t="s">
        <v>95</v>
      </c>
      <c r="C12" s="2" t="str">
        <f>+VLOOKUP(Tabelle354[[#This Row],[Project]],'Drop Downs'!A:B,2,FALSE)</f>
        <v>Americas</v>
      </c>
      <c r="D12" s="2" t="s">
        <v>65</v>
      </c>
      <c r="E12" s="2" t="str">
        <f>+CONCATENATE(Tabelle354[[#This Row],[Project]],Tabelle354[[#This Row],[Sub Project]],Tabelle354[[#This Row],[PLAN]])</f>
        <v>Products AmericasNew YorkPLAN</v>
      </c>
      <c r="F12" s="2">
        <v>100</v>
      </c>
      <c r="G12" s="2">
        <v>100</v>
      </c>
      <c r="H12" s="2">
        <v>100</v>
      </c>
      <c r="I12" s="2">
        <v>100</v>
      </c>
      <c r="J12" s="2">
        <v>100</v>
      </c>
      <c r="K12" s="2">
        <v>100</v>
      </c>
      <c r="L12" s="2">
        <v>100</v>
      </c>
      <c r="M12" s="2">
        <v>100</v>
      </c>
      <c r="N12" s="2">
        <v>100</v>
      </c>
      <c r="O12" s="2">
        <v>100</v>
      </c>
      <c r="P12" s="6">
        <f>+Tabelle354[[#This Row],[Oct-22]]*1.1</f>
        <v>110.00000000000001</v>
      </c>
      <c r="Q12" s="6">
        <f>+Tabelle354[[#This Row],[Nov-22]]*1.2</f>
        <v>132</v>
      </c>
      <c r="R12" s="25">
        <f>+SUM(Tabelle354[[#This Row],[Jan-22]:[Dec-22]])</f>
        <v>1242</v>
      </c>
    </row>
    <row r="13" spans="1:18" s="2" customFormat="1" ht="13.5" customHeight="1">
      <c r="A13" s="2" t="s">
        <v>116</v>
      </c>
      <c r="B13" s="2" t="s">
        <v>18</v>
      </c>
      <c r="C13" s="7" t="str">
        <f>+VLOOKUP(Tabelle354[[#This Row],[Project]],'Drop Downs'!A:B,2,FALSE)</f>
        <v>Asia</v>
      </c>
      <c r="D13" s="2" t="s">
        <v>65</v>
      </c>
      <c r="E13" s="7" t="str">
        <f>+CONCATENATE(Tabelle354[[#This Row],[Project]],Tabelle354[[#This Row],[Sub Project]],Tabelle354[[#This Row],[PLAN]])</f>
        <v>Products AsiaShenzenPLAN</v>
      </c>
      <c r="F13" s="2">
        <v>100</v>
      </c>
      <c r="G13" s="2">
        <v>100</v>
      </c>
      <c r="H13" s="2">
        <v>100</v>
      </c>
      <c r="I13" s="2">
        <v>100</v>
      </c>
      <c r="J13" s="2">
        <v>100</v>
      </c>
      <c r="K13" s="2">
        <v>100</v>
      </c>
      <c r="L13" s="2">
        <v>100</v>
      </c>
      <c r="M13" s="2">
        <v>100</v>
      </c>
      <c r="N13" s="2">
        <v>100</v>
      </c>
      <c r="O13" s="2">
        <v>100</v>
      </c>
      <c r="P13" s="6">
        <f>+Tabelle354[[#This Row],[Oct-22]]*1.1</f>
        <v>110.00000000000001</v>
      </c>
      <c r="Q13" s="6">
        <f>+Tabelle354[[#This Row],[Nov-22]]*1.2</f>
        <v>132</v>
      </c>
      <c r="R13" s="25">
        <f>+SUM(Tabelle354[[#This Row],[Jan-22]:[Dec-22]])</f>
        <v>1242</v>
      </c>
    </row>
    <row r="14" spans="1:18" s="2" customFormat="1" ht="13.5" customHeight="1">
      <c r="A14" s="2" t="s">
        <v>116</v>
      </c>
      <c r="B14" s="2" t="s">
        <v>17</v>
      </c>
      <c r="C14" s="7" t="str">
        <f>+VLOOKUP(Tabelle354[[#This Row],[Project]],'Drop Downs'!A:B,2,FALSE)</f>
        <v>Asia</v>
      </c>
      <c r="D14" s="2" t="s">
        <v>65</v>
      </c>
      <c r="E14" s="7" t="str">
        <f>+CONCATENATE(Tabelle354[[#This Row],[Project]],Tabelle354[[#This Row],[Sub Project]],Tabelle354[[#This Row],[PLAN]])</f>
        <v>Products AsiaShanghaiPLAN</v>
      </c>
      <c r="F14" s="2">
        <v>100</v>
      </c>
      <c r="G14" s="2">
        <v>100</v>
      </c>
      <c r="H14" s="2">
        <v>100</v>
      </c>
      <c r="I14" s="2">
        <v>100</v>
      </c>
      <c r="J14" s="2">
        <v>100</v>
      </c>
      <c r="K14" s="2">
        <v>100</v>
      </c>
      <c r="L14" s="2">
        <v>100</v>
      </c>
      <c r="M14" s="2">
        <v>100</v>
      </c>
      <c r="N14" s="2">
        <v>100</v>
      </c>
      <c r="O14" s="2">
        <v>100</v>
      </c>
      <c r="P14" s="6">
        <f>+Tabelle354[[#This Row],[Oct-22]]*1.1</f>
        <v>110.00000000000001</v>
      </c>
      <c r="Q14" s="6">
        <f>+Tabelle354[[#This Row],[Nov-22]]*1.2</f>
        <v>132</v>
      </c>
      <c r="R14" s="25">
        <f>+SUM(Tabelle354[[#This Row],[Jan-22]:[Dec-22]])</f>
        <v>1242</v>
      </c>
    </row>
    <row r="15" spans="1:18" s="2" customFormat="1" ht="13.5" customHeight="1">
      <c r="A15" s="2" t="s">
        <v>116</v>
      </c>
      <c r="B15" s="2" t="s">
        <v>96</v>
      </c>
      <c r="C15" s="2" t="str">
        <f>+VLOOKUP(Tabelle354[[#This Row],[Project]],'Drop Downs'!A:B,2,FALSE)</f>
        <v>Asia</v>
      </c>
      <c r="D15" s="2" t="s">
        <v>65</v>
      </c>
      <c r="E15" s="2" t="str">
        <f>+CONCATENATE(Tabelle354[[#This Row],[Project]],Tabelle354[[#This Row],[Sub Project]],Tabelle354[[#This Row],[PLAN]])</f>
        <v>Products AsiaPekingPLAN</v>
      </c>
      <c r="F15" s="2">
        <v>100</v>
      </c>
      <c r="G15" s="2">
        <v>100</v>
      </c>
      <c r="H15" s="2">
        <v>100</v>
      </c>
      <c r="I15" s="2">
        <v>100</v>
      </c>
      <c r="J15" s="2">
        <v>100</v>
      </c>
      <c r="K15" s="2">
        <v>100</v>
      </c>
      <c r="L15" s="2">
        <v>100</v>
      </c>
      <c r="M15" s="2">
        <v>100</v>
      </c>
      <c r="N15" s="2">
        <v>100</v>
      </c>
      <c r="O15" s="2">
        <v>100</v>
      </c>
      <c r="P15" s="6">
        <f>+Tabelle354[[#This Row],[Oct-22]]*1.1</f>
        <v>110.00000000000001</v>
      </c>
      <c r="Q15" s="6">
        <f>+Tabelle354[[#This Row],[Nov-22]]*1.2</f>
        <v>132</v>
      </c>
      <c r="R15" s="25">
        <f>+SUM(Tabelle354[[#This Row],[Jan-22]:[Dec-22]])</f>
        <v>1242</v>
      </c>
    </row>
  </sheetData>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858745CD-46DD-4E41-BC6F-FB68BDA8557A}">
          <x14:formula1>
            <xm:f>'Drop Downs'!$A$2:$A$9</xm:f>
          </x14:formula1>
          <xm:sqref>A3:A6</xm:sqref>
        </x14:dataValidation>
        <x14:dataValidation type="list" allowBlank="1" showInputMessage="1" showErrorMessage="1" xr:uid="{3E7F21ED-C322-4DF0-B15B-AB8B7675F3D2}">
          <x14:formula1>
            <xm:f>'Drop Downs'!$A$2:$A$8</xm:f>
          </x14:formula1>
          <xm:sqref>A7:A15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FFA8-0119-4BAD-BEE2-151C684B38FA}">
  <sheetPr>
    <tabColor rgb="FF002060"/>
  </sheetPr>
  <dimension ref="A1:U18"/>
  <sheetViews>
    <sheetView showGridLines="0" topLeftCell="G3" workbookViewId="0">
      <selection activeCell="O15" sqref="O15:P17"/>
    </sheetView>
  </sheetViews>
  <sheetFormatPr baseColWidth="10" defaultRowHeight="14"/>
  <cols>
    <col min="1" max="1" width="3.26953125" style="1" customWidth="1"/>
    <col min="2" max="3" width="16.453125" style="1" customWidth="1"/>
    <col min="4" max="5" width="12.08984375" style="1" customWidth="1"/>
    <col min="6" max="6" width="16.6328125" style="1" customWidth="1"/>
    <col min="7" max="9" width="12.08984375" style="1" customWidth="1"/>
    <col min="10" max="13" width="8.6328125" style="1" customWidth="1"/>
    <col min="14" max="14" width="8.90625" style="1" customWidth="1"/>
    <col min="15" max="21" width="8.6328125" style="1" customWidth="1"/>
    <col min="22" max="16384" width="10.90625" style="1"/>
  </cols>
  <sheetData>
    <row r="1" spans="1:21">
      <c r="B1" s="5" t="s">
        <v>83</v>
      </c>
      <c r="C1" s="5"/>
      <c r="D1" s="5"/>
      <c r="E1" s="5"/>
      <c r="F1" s="5"/>
      <c r="G1" s="5"/>
      <c r="H1" s="5"/>
      <c r="I1" s="5"/>
      <c r="J1" s="5"/>
      <c r="K1" s="5"/>
      <c r="L1" s="5"/>
      <c r="M1" s="5"/>
      <c r="N1" s="5"/>
      <c r="O1" s="5"/>
      <c r="P1" s="5"/>
      <c r="Q1" s="5"/>
      <c r="R1" s="5"/>
      <c r="S1" s="5"/>
      <c r="T1" s="5"/>
      <c r="U1" s="5"/>
    </row>
    <row r="2" spans="1:21" s="9" customFormat="1">
      <c r="B2" s="8"/>
      <c r="C2" s="8"/>
      <c r="D2" s="8"/>
      <c r="E2" s="8"/>
      <c r="F2" s="8"/>
      <c r="G2" s="8"/>
      <c r="H2" s="8"/>
      <c r="I2" s="8"/>
      <c r="J2" s="8"/>
      <c r="K2" s="8"/>
      <c r="L2" s="8"/>
      <c r="M2" s="8"/>
      <c r="N2" s="8"/>
      <c r="O2" s="8"/>
      <c r="P2" s="8"/>
      <c r="Q2" s="8"/>
      <c r="R2" s="8"/>
      <c r="S2" s="8"/>
      <c r="T2" s="8"/>
      <c r="U2" s="8"/>
    </row>
    <row r="4" spans="1:21" s="3" customFormat="1" ht="13.5" customHeight="1">
      <c r="A4" s="10">
        <v>1</v>
      </c>
      <c r="B4" s="3" t="s">
        <v>84</v>
      </c>
      <c r="C4" s="3" t="s">
        <v>85</v>
      </c>
      <c r="D4" s="3" t="s">
        <v>87</v>
      </c>
      <c r="E4" s="3" t="s">
        <v>66</v>
      </c>
      <c r="F4" s="3" t="s">
        <v>97</v>
      </c>
      <c r="G4" s="3" t="s">
        <v>98</v>
      </c>
      <c r="H4" s="3" t="s">
        <v>99</v>
      </c>
      <c r="I4" s="3" t="s">
        <v>86</v>
      </c>
      <c r="J4" s="4" t="s">
        <v>1</v>
      </c>
      <c r="K4" s="4" t="s">
        <v>2</v>
      </c>
      <c r="L4" s="4" t="s">
        <v>3</v>
      </c>
      <c r="M4" s="4" t="s">
        <v>4</v>
      </c>
      <c r="N4" s="4" t="s">
        <v>5</v>
      </c>
      <c r="O4" s="4" t="s">
        <v>6</v>
      </c>
      <c r="P4" s="4" t="s">
        <v>7</v>
      </c>
      <c r="Q4" s="4" t="s">
        <v>8</v>
      </c>
      <c r="R4" s="4" t="s">
        <v>9</v>
      </c>
      <c r="S4" s="4" t="s">
        <v>10</v>
      </c>
      <c r="T4" s="4" t="s">
        <v>11</v>
      </c>
      <c r="U4" s="4" t="s">
        <v>12</v>
      </c>
    </row>
    <row r="5" spans="1:21" s="2" customFormat="1" ht="13.5" customHeight="1">
      <c r="A5" s="10">
        <v>2</v>
      </c>
      <c r="B5" s="2" t="str">
        <f>+'Umsatz PLAN'!A3</f>
        <v>Products Germany</v>
      </c>
      <c r="C5" s="2" t="str">
        <f>+'Umsatz PLAN'!B3</f>
        <v>Stuttgart</v>
      </c>
      <c r="D5" s="2" t="str">
        <f>+VLOOKUP(Tabelle3567[[#This Row],[Project]],'Drop Downs'!A:B,2,FALSE)</f>
        <v>Germany</v>
      </c>
      <c r="E5" s="2" t="s">
        <v>66</v>
      </c>
      <c r="F5" s="2" t="str">
        <f>+CONCATENATE(Tabelle3567[[#This Row],[Project]],Tabelle3567[[#This Row],[Sub Project]],Tabelle3567[[#This Row],[ACT]])</f>
        <v>Products GermanyStuttgartACT</v>
      </c>
      <c r="G5" s="2" t="s">
        <v>37</v>
      </c>
      <c r="H5" s="2" t="s">
        <v>35</v>
      </c>
      <c r="I5" s="2" t="s">
        <v>100</v>
      </c>
      <c r="J5" s="6">
        <v>150</v>
      </c>
      <c r="K5" s="6">
        <v>140</v>
      </c>
      <c r="L5" s="6">
        <v>140</v>
      </c>
      <c r="M5" s="6">
        <v>140</v>
      </c>
      <c r="N5" s="6">
        <v>130</v>
      </c>
      <c r="O5" s="6">
        <v>130</v>
      </c>
      <c r="P5" s="6">
        <v>130</v>
      </c>
      <c r="Q5" s="6"/>
      <c r="R5" s="6"/>
      <c r="S5" s="6"/>
      <c r="T5" s="6"/>
      <c r="U5" s="6">
        <f>+Tabelle3567[[#This Row],[Nov-22]]*0.99</f>
        <v>0</v>
      </c>
    </row>
    <row r="6" spans="1:21" s="2" customFormat="1" ht="13.5" customHeight="1">
      <c r="A6" s="10">
        <v>3</v>
      </c>
      <c r="B6" s="2" t="str">
        <f>+'Umsatz PLAN'!A4</f>
        <v>Products Germany</v>
      </c>
      <c r="C6" s="2" t="str">
        <f>+'Umsatz PLAN'!B4</f>
        <v>München</v>
      </c>
      <c r="D6" s="7" t="str">
        <f>+VLOOKUP(Tabelle3567[[#This Row],[Project]],'Drop Downs'!A:B,2,FALSE)</f>
        <v>Germany</v>
      </c>
      <c r="E6" s="2" t="s">
        <v>66</v>
      </c>
      <c r="F6" s="7" t="str">
        <f>+CONCATENATE(Tabelle3567[[#This Row],[Project]],Tabelle3567[[#This Row],[Sub Project]],Tabelle3567[[#This Row],[ACT]])</f>
        <v>Products GermanyMünchenACT</v>
      </c>
      <c r="G6" s="7" t="s">
        <v>36</v>
      </c>
      <c r="H6" s="7" t="s">
        <v>35</v>
      </c>
      <c r="I6" s="7" t="s">
        <v>100</v>
      </c>
      <c r="J6" s="6">
        <v>200</v>
      </c>
      <c r="K6" s="6">
        <v>190</v>
      </c>
      <c r="L6" s="6">
        <v>180</v>
      </c>
      <c r="M6" s="6">
        <v>180</v>
      </c>
      <c r="N6" s="6">
        <v>180</v>
      </c>
      <c r="O6" s="6">
        <v>180</v>
      </c>
      <c r="P6" s="6">
        <v>180</v>
      </c>
      <c r="Q6" s="6"/>
      <c r="R6" s="6"/>
      <c r="S6" s="6"/>
      <c r="T6" s="6"/>
      <c r="U6" s="6">
        <f>+Tabelle3567[[#This Row],[Nov-22]]*0.99</f>
        <v>0</v>
      </c>
    </row>
    <row r="7" spans="1:21" s="2" customFormat="1" ht="13.5" customHeight="1">
      <c r="A7" s="10">
        <v>4</v>
      </c>
      <c r="B7" s="2" t="str">
        <f>+'Umsatz PLAN'!A5</f>
        <v>Products Germany</v>
      </c>
      <c r="C7" s="2" t="str">
        <f>+'Umsatz PLAN'!B5</f>
        <v>Essen</v>
      </c>
      <c r="D7" s="7" t="str">
        <f>+VLOOKUP(Tabelle3567[[#This Row],[Project]],'Drop Downs'!A:B,2,FALSE)</f>
        <v>Germany</v>
      </c>
      <c r="E7" s="2" t="s">
        <v>66</v>
      </c>
      <c r="F7" s="7" t="str">
        <f>+CONCATENATE(Tabelle3567[[#This Row],[Project]],Tabelle3567[[#This Row],[Sub Project]],Tabelle3567[[#This Row],[ACT]])</f>
        <v>Products GermanyEssenACT</v>
      </c>
      <c r="G7" s="7" t="s">
        <v>37</v>
      </c>
      <c r="H7" s="7" t="s">
        <v>36</v>
      </c>
      <c r="I7" s="7" t="s">
        <v>101</v>
      </c>
      <c r="J7" s="6">
        <v>250</v>
      </c>
      <c r="K7" s="6">
        <v>250</v>
      </c>
      <c r="L7" s="6">
        <v>250</v>
      </c>
      <c r="M7" s="6">
        <v>250</v>
      </c>
      <c r="N7" s="6">
        <v>250</v>
      </c>
      <c r="O7" s="6">
        <v>250</v>
      </c>
      <c r="P7" s="6">
        <v>240</v>
      </c>
      <c r="Q7" s="6"/>
      <c r="R7" s="6"/>
      <c r="S7" s="6"/>
      <c r="T7" s="6"/>
      <c r="U7" s="6">
        <f>+Tabelle3567[[#This Row],[Nov-22]]*0.99</f>
        <v>0</v>
      </c>
    </row>
    <row r="8" spans="1:21" s="2" customFormat="1" ht="13.5" customHeight="1">
      <c r="A8" s="10">
        <v>5</v>
      </c>
      <c r="B8" s="2" t="str">
        <f>+'Umsatz PLAN'!A6</f>
        <v>Products Germany</v>
      </c>
      <c r="C8" s="2" t="str">
        <f>+'Umsatz PLAN'!B6</f>
        <v>Hamburg</v>
      </c>
      <c r="D8" s="2" t="str">
        <f>+VLOOKUP(Tabelle3567[[#This Row],[Project]],'Drop Downs'!A:B,2,FALSE)</f>
        <v>Germany</v>
      </c>
      <c r="E8" s="2" t="s">
        <v>66</v>
      </c>
      <c r="F8" s="2" t="str">
        <f>+CONCATENATE(Tabelle3567[[#This Row],[Project]],Tabelle3567[[#This Row],[Sub Project]],Tabelle3567[[#This Row],[ACT]])</f>
        <v>Products GermanyHamburgACT</v>
      </c>
      <c r="G8" s="7" t="s">
        <v>36</v>
      </c>
      <c r="H8" s="7" t="s">
        <v>36</v>
      </c>
      <c r="I8" s="7" t="s">
        <v>101</v>
      </c>
      <c r="J8" s="2">
        <v>300</v>
      </c>
      <c r="K8" s="2">
        <v>300</v>
      </c>
      <c r="L8" s="2">
        <v>300</v>
      </c>
      <c r="M8" s="2">
        <v>290</v>
      </c>
      <c r="N8" s="2">
        <v>290</v>
      </c>
      <c r="O8" s="2">
        <v>290</v>
      </c>
      <c r="P8" s="2">
        <v>290</v>
      </c>
      <c r="Q8" s="6"/>
      <c r="R8" s="6"/>
      <c r="S8" s="6"/>
      <c r="T8" s="6"/>
      <c r="U8" s="6">
        <f>+Tabelle3567[[#This Row],[Nov-22]]*0.99</f>
        <v>0</v>
      </c>
    </row>
    <row r="9" spans="1:21" s="2" customFormat="1" ht="13.5" customHeight="1">
      <c r="A9" s="10">
        <v>6</v>
      </c>
      <c r="B9" s="2" t="str">
        <f>+'Umsatz PLAN'!A7</f>
        <v>Products Europe</v>
      </c>
      <c r="C9" s="2" t="str">
        <f>+'Umsatz PLAN'!B7</f>
        <v>Paris</v>
      </c>
      <c r="D9" s="2" t="str">
        <f>+VLOOKUP(Tabelle3567[[#This Row],[Project]],'Drop Downs'!A:B,2,FALSE)</f>
        <v>Europe</v>
      </c>
      <c r="E9" s="2" t="s">
        <v>66</v>
      </c>
      <c r="F9" s="2" t="str">
        <f>+CONCATENATE(Tabelle3567[[#This Row],[Project]],Tabelle3567[[#This Row],[Sub Project]],Tabelle3567[[#This Row],[ACT]])</f>
        <v>Products EuropeParisACT</v>
      </c>
      <c r="G9" s="7" t="s">
        <v>36</v>
      </c>
      <c r="H9" s="7" t="s">
        <v>36</v>
      </c>
      <c r="I9" s="7" t="s">
        <v>102</v>
      </c>
      <c r="J9" s="2">
        <v>300</v>
      </c>
      <c r="K9" s="2">
        <v>300</v>
      </c>
      <c r="L9" s="2">
        <v>290</v>
      </c>
      <c r="M9" s="2">
        <v>290</v>
      </c>
      <c r="N9" s="2">
        <v>290</v>
      </c>
      <c r="O9" s="2">
        <v>290</v>
      </c>
      <c r="P9" s="2">
        <v>290</v>
      </c>
      <c r="Q9" s="6"/>
      <c r="R9" s="6"/>
      <c r="S9" s="6"/>
      <c r="T9" s="6"/>
      <c r="U9" s="6">
        <f>+Tabelle3567[[#This Row],[Nov-22]]*0.99</f>
        <v>0</v>
      </c>
    </row>
    <row r="10" spans="1:21" s="2" customFormat="1" ht="13.5" customHeight="1">
      <c r="A10" s="10">
        <v>7</v>
      </c>
      <c r="B10" s="2" t="str">
        <f>+'Umsatz PLAN'!A8</f>
        <v>Products Europe</v>
      </c>
      <c r="C10" s="2" t="str">
        <f>+'Umsatz PLAN'!B8</f>
        <v>London</v>
      </c>
      <c r="D10" s="7" t="str">
        <f>+VLOOKUP(Tabelle3567[[#This Row],[Project]],'Drop Downs'!A:B,2,FALSE)</f>
        <v>Europe</v>
      </c>
      <c r="E10" s="2" t="s">
        <v>66</v>
      </c>
      <c r="F10" s="7" t="str">
        <f>+CONCATENATE(Tabelle3567[[#This Row],[Project]],Tabelle3567[[#This Row],[Sub Project]],Tabelle3567[[#This Row],[ACT]])</f>
        <v>Products EuropeLondonACT</v>
      </c>
      <c r="G10" s="7" t="s">
        <v>37</v>
      </c>
      <c r="H10" s="7" t="s">
        <v>37</v>
      </c>
      <c r="I10" s="7" t="s">
        <v>103</v>
      </c>
      <c r="J10" s="2">
        <v>20</v>
      </c>
      <c r="K10" s="2">
        <v>20</v>
      </c>
      <c r="L10" s="2">
        <v>20</v>
      </c>
      <c r="M10" s="2">
        <v>30</v>
      </c>
      <c r="N10" s="2">
        <v>30</v>
      </c>
      <c r="O10" s="2">
        <v>30</v>
      </c>
      <c r="P10" s="2">
        <v>30</v>
      </c>
      <c r="Q10" s="6"/>
      <c r="R10" s="6"/>
      <c r="S10" s="6"/>
      <c r="T10" s="6"/>
      <c r="U10" s="6">
        <f>+Tabelle3567[[#This Row],[Nov-22]]*0.99</f>
        <v>0</v>
      </c>
    </row>
    <row r="11" spans="1:21" s="2" customFormat="1" ht="13.5" customHeight="1">
      <c r="A11" s="10">
        <v>8</v>
      </c>
      <c r="B11" s="2" t="str">
        <f>+'Umsatz PLAN'!A9</f>
        <v>Products Europe</v>
      </c>
      <c r="C11" s="2" t="str">
        <f>+'Umsatz PLAN'!B9</f>
        <v>Prag</v>
      </c>
      <c r="D11" s="7" t="str">
        <f>+VLOOKUP(Tabelle3567[[#This Row],[Project]],'Drop Downs'!A:B,2,FALSE)</f>
        <v>Europe</v>
      </c>
      <c r="E11" s="2" t="s">
        <v>66</v>
      </c>
      <c r="F11" s="7" t="str">
        <f>+CONCATENATE(Tabelle3567[[#This Row],[Project]],Tabelle3567[[#This Row],[Sub Project]],Tabelle3567[[#This Row],[ACT]])</f>
        <v>Products EuropePragACT</v>
      </c>
      <c r="G11" s="7" t="s">
        <v>37</v>
      </c>
      <c r="H11" s="7" t="s">
        <v>37</v>
      </c>
      <c r="I11" s="7" t="s">
        <v>103</v>
      </c>
      <c r="J11" s="2">
        <v>300</v>
      </c>
      <c r="K11" s="2">
        <v>300</v>
      </c>
      <c r="L11" s="2">
        <v>300</v>
      </c>
      <c r="M11" s="2">
        <v>300</v>
      </c>
      <c r="N11" s="2">
        <v>300</v>
      </c>
      <c r="O11" s="2">
        <v>300</v>
      </c>
      <c r="P11" s="2">
        <v>300</v>
      </c>
      <c r="Q11" s="6"/>
      <c r="R11" s="6"/>
      <c r="S11" s="6"/>
      <c r="T11" s="6"/>
      <c r="U11" s="6">
        <f>+Tabelle3567[[#This Row],[Nov-22]]*0.99</f>
        <v>0</v>
      </c>
    </row>
    <row r="12" spans="1:21" s="2" customFormat="1" ht="13.5" customHeight="1">
      <c r="A12" s="10">
        <v>9</v>
      </c>
      <c r="B12" s="2" t="str">
        <f>+'Umsatz PLAN'!A10</f>
        <v>Products Americas</v>
      </c>
      <c r="C12" s="2" t="str">
        <f>+'Umsatz PLAN'!B10</f>
        <v>Philadelphia</v>
      </c>
      <c r="D12" s="2" t="str">
        <f>+VLOOKUP(Tabelle3567[[#This Row],[Project]],'Drop Downs'!A:B,2,FALSE)</f>
        <v>Americas</v>
      </c>
      <c r="E12" s="2" t="s">
        <v>66</v>
      </c>
      <c r="F12" s="2" t="str">
        <f>+CONCATENATE(Tabelle3567[[#This Row],[Project]],Tabelle3567[[#This Row],[Sub Project]],Tabelle3567[[#This Row],[ACT]])</f>
        <v>Products AmericasPhiladelphiaACT</v>
      </c>
      <c r="G12" s="2" t="s">
        <v>35</v>
      </c>
      <c r="H12" s="2" t="s">
        <v>35</v>
      </c>
      <c r="I12" s="2" t="s">
        <v>105</v>
      </c>
      <c r="J12" s="2">
        <v>250</v>
      </c>
      <c r="K12" s="2">
        <v>250</v>
      </c>
      <c r="L12" s="2">
        <v>250</v>
      </c>
      <c r="M12" s="2">
        <v>260</v>
      </c>
      <c r="N12" s="2">
        <v>270</v>
      </c>
      <c r="O12" s="2">
        <v>280</v>
      </c>
      <c r="P12" s="2">
        <v>280</v>
      </c>
      <c r="Q12" s="6"/>
      <c r="R12" s="6"/>
      <c r="S12" s="6"/>
      <c r="T12" s="6"/>
      <c r="U12" s="6">
        <f>+Tabelle3567[[#This Row],[Nov-22]]*0.99</f>
        <v>0</v>
      </c>
    </row>
    <row r="13" spans="1:21" s="2" customFormat="1" ht="13.5" customHeight="1">
      <c r="A13" s="10">
        <v>10</v>
      </c>
      <c r="B13" s="2" t="str">
        <f>+'Umsatz PLAN'!A11</f>
        <v>Products Americas</v>
      </c>
      <c r="C13" s="2" t="str">
        <f>+'Umsatz PLAN'!B11</f>
        <v>Las Vegas</v>
      </c>
      <c r="D13" s="2" t="str">
        <f>+VLOOKUP(Tabelle3567[[#This Row],[Project]],'Drop Downs'!A:B,2,FALSE)</f>
        <v>Americas</v>
      </c>
      <c r="E13" s="2" t="s">
        <v>66</v>
      </c>
      <c r="F13" s="2" t="str">
        <f>+CONCATENATE(Tabelle3567[[#This Row],[Project]],Tabelle3567[[#This Row],[Sub Project]],Tabelle3567[[#This Row],[ACT]])</f>
        <v>Products AmericasLas VegasACT</v>
      </c>
      <c r="G13" s="2" t="s">
        <v>36</v>
      </c>
      <c r="H13" s="2" t="s">
        <v>36</v>
      </c>
      <c r="I13" s="2" t="s">
        <v>105</v>
      </c>
      <c r="J13" s="2">
        <v>250</v>
      </c>
      <c r="K13" s="2">
        <v>250</v>
      </c>
      <c r="L13" s="2">
        <v>250</v>
      </c>
      <c r="M13" s="2">
        <v>250</v>
      </c>
      <c r="N13" s="2">
        <v>250</v>
      </c>
      <c r="O13" s="2">
        <v>250</v>
      </c>
      <c r="P13" s="2">
        <v>250</v>
      </c>
      <c r="Q13" s="6"/>
      <c r="R13" s="6"/>
      <c r="S13" s="6"/>
      <c r="T13" s="6"/>
      <c r="U13" s="6">
        <f>+Tabelle3567[[#This Row],[Nov-22]]*0.99</f>
        <v>0</v>
      </c>
    </row>
    <row r="14" spans="1:21" s="2" customFormat="1" ht="13.5" customHeight="1">
      <c r="A14" s="10">
        <v>11</v>
      </c>
      <c r="B14" s="2" t="str">
        <f>+'Umsatz PLAN'!A12</f>
        <v>Products Americas</v>
      </c>
      <c r="C14" s="2" t="str">
        <f>+'Umsatz PLAN'!B12</f>
        <v>New York</v>
      </c>
      <c r="D14" s="2" t="str">
        <f>+VLOOKUP(Tabelle3567[[#This Row],[Project]],'Drop Downs'!A:B,2,FALSE)</f>
        <v>Americas</v>
      </c>
      <c r="E14" s="2" t="s">
        <v>66</v>
      </c>
      <c r="F14" s="2" t="str">
        <f>+CONCATENATE(Tabelle3567[[#This Row],[Project]],Tabelle3567[[#This Row],[Sub Project]],Tabelle3567[[#This Row],[ACT]])</f>
        <v>Products AmericasNew YorkACT</v>
      </c>
      <c r="G14" s="2" t="s">
        <v>37</v>
      </c>
      <c r="H14" s="2" t="s">
        <v>37</v>
      </c>
      <c r="I14" s="2" t="s">
        <v>104</v>
      </c>
      <c r="J14" s="2">
        <v>100</v>
      </c>
      <c r="K14" s="2">
        <v>100</v>
      </c>
      <c r="L14" s="2">
        <v>100</v>
      </c>
      <c r="M14" s="2">
        <v>100</v>
      </c>
      <c r="N14" s="2">
        <v>120</v>
      </c>
      <c r="O14" s="2">
        <v>130</v>
      </c>
      <c r="P14" s="2">
        <v>140</v>
      </c>
      <c r="Q14" s="6"/>
      <c r="R14" s="6"/>
      <c r="S14" s="6"/>
      <c r="T14" s="6"/>
      <c r="U14" s="6">
        <f>+Tabelle3567[[#This Row],[Nov-22]]*1.01</f>
        <v>0</v>
      </c>
    </row>
    <row r="15" spans="1:21" s="2" customFormat="1" ht="13.5" customHeight="1">
      <c r="A15" s="10">
        <v>12</v>
      </c>
      <c r="B15" s="2" t="str">
        <f>+'Umsatz PLAN'!A13</f>
        <v>Products Asia</v>
      </c>
      <c r="C15" s="2" t="str">
        <f>+'Umsatz PLAN'!B13</f>
        <v>Shenzen</v>
      </c>
      <c r="D15" s="7" t="str">
        <f>+VLOOKUP(Tabelle3567[[#This Row],[Project]],'Drop Downs'!A:B,2,FALSE)</f>
        <v>Asia</v>
      </c>
      <c r="E15" s="2" t="s">
        <v>66</v>
      </c>
      <c r="F15" s="7" t="str">
        <f>+CONCATENATE(Tabelle3567[[#This Row],[Project]],Tabelle3567[[#This Row],[Sub Project]],Tabelle3567[[#This Row],[ACT]])</f>
        <v>Products AsiaShenzenACT</v>
      </c>
      <c r="G15" s="7" t="s">
        <v>35</v>
      </c>
      <c r="H15" s="7" t="s">
        <v>35</v>
      </c>
      <c r="I15" s="7" t="s">
        <v>106</v>
      </c>
      <c r="J15" s="2">
        <v>100</v>
      </c>
      <c r="K15" s="2">
        <v>100</v>
      </c>
      <c r="L15" s="2">
        <v>100</v>
      </c>
      <c r="M15" s="2">
        <v>100</v>
      </c>
      <c r="N15" s="2">
        <v>100</v>
      </c>
      <c r="O15" s="2">
        <v>130</v>
      </c>
      <c r="P15" s="2">
        <v>130</v>
      </c>
      <c r="Q15" s="6"/>
      <c r="R15" s="6"/>
      <c r="S15" s="6"/>
      <c r="T15" s="6"/>
      <c r="U15" s="6">
        <f>+Tabelle3567[[#This Row],[Nov-22]]*0.99</f>
        <v>0</v>
      </c>
    </row>
    <row r="16" spans="1:21" s="2" customFormat="1" ht="13.5" customHeight="1">
      <c r="A16" s="10">
        <v>13</v>
      </c>
      <c r="B16" s="2" t="str">
        <f>+'Umsatz PLAN'!A14</f>
        <v>Products Asia</v>
      </c>
      <c r="C16" s="2" t="str">
        <f>+'Umsatz PLAN'!B14</f>
        <v>Shanghai</v>
      </c>
      <c r="D16" s="7" t="str">
        <f>+VLOOKUP(Tabelle3567[[#This Row],[Project]],'Drop Downs'!A:B,2,FALSE)</f>
        <v>Asia</v>
      </c>
      <c r="E16" s="2" t="s">
        <v>66</v>
      </c>
      <c r="F16" s="7" t="str">
        <f>+CONCATENATE(Tabelle3567[[#This Row],[Project]],Tabelle3567[[#This Row],[Sub Project]],Tabelle3567[[#This Row],[ACT]])</f>
        <v>Products AsiaShanghaiACT</v>
      </c>
      <c r="G16" s="7" t="s">
        <v>35</v>
      </c>
      <c r="H16" s="7" t="s">
        <v>35</v>
      </c>
      <c r="I16" s="7" t="s">
        <v>106</v>
      </c>
      <c r="J16" s="2">
        <v>100</v>
      </c>
      <c r="K16" s="2">
        <v>100</v>
      </c>
      <c r="L16" s="2">
        <v>100</v>
      </c>
      <c r="M16" s="2">
        <v>100</v>
      </c>
      <c r="N16" s="2">
        <v>100</v>
      </c>
      <c r="O16" s="2">
        <v>130</v>
      </c>
      <c r="P16" s="2">
        <v>130</v>
      </c>
      <c r="Q16" s="6"/>
      <c r="R16" s="6"/>
      <c r="S16" s="6"/>
      <c r="T16" s="6"/>
      <c r="U16" s="6">
        <f>+Tabelle3567[[#This Row],[Nov-22]]*0.99</f>
        <v>0</v>
      </c>
    </row>
    <row r="17" spans="1:21" s="2" customFormat="1" ht="13.5" customHeight="1">
      <c r="A17" s="10">
        <v>14</v>
      </c>
      <c r="B17" s="2" t="str">
        <f>+'Umsatz PLAN'!A15</f>
        <v>Products Asia</v>
      </c>
      <c r="C17" s="2" t="str">
        <f>+'Umsatz PLAN'!B15</f>
        <v>Peking</v>
      </c>
      <c r="D17" s="2" t="str">
        <f>+VLOOKUP(Tabelle3567[[#This Row],[Project]],'Drop Downs'!A:B,2,FALSE)</f>
        <v>Asia</v>
      </c>
      <c r="E17" s="2" t="s">
        <v>66</v>
      </c>
      <c r="F17" s="2" t="str">
        <f>+CONCATENATE(Tabelle3567[[#This Row],[Project]],Tabelle3567[[#This Row],[Sub Project]],Tabelle3567[[#This Row],[ACT]])</f>
        <v>Products AsiaPekingACT</v>
      </c>
      <c r="G17" s="7" t="s">
        <v>35</v>
      </c>
      <c r="H17" s="7" t="s">
        <v>35</v>
      </c>
      <c r="I17" s="7" t="s">
        <v>107</v>
      </c>
      <c r="J17" s="2">
        <v>100</v>
      </c>
      <c r="K17" s="2">
        <v>100</v>
      </c>
      <c r="L17" s="2">
        <v>100</v>
      </c>
      <c r="M17" s="2">
        <v>100</v>
      </c>
      <c r="N17" s="2">
        <v>100</v>
      </c>
      <c r="O17" s="2">
        <v>130</v>
      </c>
      <c r="P17" s="2">
        <v>130</v>
      </c>
      <c r="Q17" s="6"/>
      <c r="R17" s="6"/>
      <c r="S17" s="6"/>
      <c r="T17" s="6"/>
      <c r="U17" s="6">
        <f>+Tabelle3567[[#This Row],[Nov-22]]*1.01</f>
        <v>0</v>
      </c>
    </row>
    <row r="18" spans="1:21">
      <c r="A18" s="10"/>
      <c r="B18" s="2" t="s">
        <v>22</v>
      </c>
      <c r="C18" s="2"/>
      <c r="D18" s="2"/>
      <c r="E18" s="2"/>
      <c r="F18" s="2"/>
      <c r="G18" s="2"/>
      <c r="H18" s="2"/>
      <c r="I18" s="2"/>
      <c r="J18" s="2">
        <f>SUBTOTAL(109,Tabelle3567[Jan-22])</f>
        <v>2420</v>
      </c>
      <c r="K18" s="2">
        <f>SUBTOTAL(109,Tabelle3567[Feb-22])</f>
        <v>2400</v>
      </c>
      <c r="L18" s="2">
        <f>SUBTOTAL(109,Tabelle3567[Mar-22])</f>
        <v>2380</v>
      </c>
      <c r="M18" s="2">
        <f>SUBTOTAL(109,Tabelle3567[Apr-22])</f>
        <v>2390</v>
      </c>
      <c r="N18" s="2">
        <f>SUBTOTAL(109,Tabelle3567[May-22])</f>
        <v>2410</v>
      </c>
      <c r="O18" s="2">
        <f>SUBTOTAL(109,Tabelle3567[Jun-22])</f>
        <v>2520</v>
      </c>
      <c r="P18" s="2">
        <f>SUBTOTAL(109,Tabelle3567[Jul-22])</f>
        <v>2520</v>
      </c>
      <c r="Q18" s="2">
        <f>SUBTOTAL(109,Tabelle3567[Aug-22])</f>
        <v>0</v>
      </c>
      <c r="R18" s="2">
        <f>SUBTOTAL(109,Tabelle3567[Sep-22])</f>
        <v>0</v>
      </c>
      <c r="S18" s="2">
        <f>SUBTOTAL(109,Tabelle3567[Oct-22])</f>
        <v>0</v>
      </c>
      <c r="T18" s="2">
        <f>SUBTOTAL(109,Tabelle3567[Nov-22])</f>
        <v>0</v>
      </c>
      <c r="U18" s="2">
        <f>SUBTOTAL(109,Tabelle3567[Dec-22])</f>
        <v>0</v>
      </c>
    </row>
  </sheetData>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14ABEC50-6817-4834-BA27-EA3B78C13D64}">
          <x14:formula1>
            <xm:f>'Drop Downs'!$A$2:$A$9</xm:f>
          </x14:formula1>
          <xm:sqref>B5:B17</xm:sqref>
        </x14:dataValidation>
        <x14:dataValidation type="list" allowBlank="1" showInputMessage="1" showErrorMessage="1" xr:uid="{A65197A4-DCF0-42EF-A5EB-8044ECA250A4}">
          <x14:formula1>
            <xm:f>'Drop Downs'!$D$2:$D$4</xm:f>
          </x14:formula1>
          <xm:sqref>G5:H17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7F1B2-C9B3-4E60-A4E4-2D6F00E51980}">
  <sheetPr>
    <tabColor rgb="FF002060"/>
  </sheetPr>
  <dimension ref="A1:V29"/>
  <sheetViews>
    <sheetView showGridLines="0" topLeftCell="F11" workbookViewId="0">
      <selection activeCell="O14" sqref="O14"/>
    </sheetView>
  </sheetViews>
  <sheetFormatPr baseColWidth="10" defaultRowHeight="14"/>
  <cols>
    <col min="1" max="2" width="16.453125" style="1" customWidth="1"/>
    <col min="3" max="4" width="12.08984375" style="1" customWidth="1"/>
    <col min="5" max="5" width="27.90625" style="1" customWidth="1"/>
    <col min="6" max="8" width="10.1796875" style="1" customWidth="1"/>
    <col min="9" max="12" width="8.6328125" style="1" customWidth="1"/>
    <col min="13" max="13" width="8.90625" style="1" customWidth="1"/>
    <col min="14" max="21" width="8.6328125" style="1" customWidth="1"/>
    <col min="22" max="22" width="20.1796875" style="1" customWidth="1"/>
    <col min="23" max="16384" width="10.90625" style="1"/>
  </cols>
  <sheetData>
    <row r="1" spans="1:22">
      <c r="I1" s="15">
        <v>5</v>
      </c>
      <c r="J1" s="15">
        <v>6</v>
      </c>
      <c r="K1" s="15">
        <v>7</v>
      </c>
      <c r="L1" s="15">
        <v>8</v>
      </c>
      <c r="M1" s="15">
        <v>9</v>
      </c>
      <c r="N1" s="15">
        <v>10</v>
      </c>
      <c r="O1" s="15">
        <v>11</v>
      </c>
      <c r="P1" s="15">
        <v>12</v>
      </c>
      <c r="Q1" s="15">
        <v>13</v>
      </c>
      <c r="R1" s="15">
        <v>14</v>
      </c>
      <c r="S1" s="15">
        <v>15</v>
      </c>
      <c r="T1" s="15">
        <v>16</v>
      </c>
      <c r="U1" s="15"/>
    </row>
    <row r="2" spans="1:22">
      <c r="A2" s="5" t="s">
        <v>82</v>
      </c>
      <c r="B2" s="5"/>
      <c r="C2" s="5"/>
      <c r="D2" s="5"/>
      <c r="E2" s="5"/>
      <c r="F2" s="5"/>
      <c r="G2" s="5"/>
      <c r="H2" s="5"/>
      <c r="I2" s="5"/>
      <c r="J2" s="5"/>
      <c r="K2" s="5"/>
      <c r="L2" s="5"/>
      <c r="M2" s="5"/>
      <c r="N2" s="5"/>
      <c r="O2" s="5"/>
      <c r="P2" s="5"/>
      <c r="Q2" s="5"/>
      <c r="R2" s="5"/>
      <c r="S2" s="5"/>
      <c r="T2" s="5"/>
      <c r="U2" s="5"/>
      <c r="V2" s="5" t="s">
        <v>110</v>
      </c>
    </row>
    <row r="3" spans="1:22" s="3" customFormat="1" ht="13.5" customHeight="1">
      <c r="A3" s="3" t="s">
        <v>84</v>
      </c>
      <c r="B3" s="3" t="s">
        <v>85</v>
      </c>
      <c r="C3" s="3" t="s">
        <v>87</v>
      </c>
      <c r="D3" s="3" t="s">
        <v>64</v>
      </c>
      <c r="E3" s="3" t="s">
        <v>97</v>
      </c>
      <c r="F3" s="3" t="s">
        <v>98</v>
      </c>
      <c r="G3" s="3" t="s">
        <v>99</v>
      </c>
      <c r="H3" s="3" t="s">
        <v>86</v>
      </c>
      <c r="I3" s="4" t="s">
        <v>1</v>
      </c>
      <c r="J3" s="4" t="s">
        <v>2</v>
      </c>
      <c r="K3" s="4" t="s">
        <v>3</v>
      </c>
      <c r="L3" s="4" t="s">
        <v>4</v>
      </c>
      <c r="M3" s="4" t="s">
        <v>5</v>
      </c>
      <c r="N3" s="4" t="s">
        <v>6</v>
      </c>
      <c r="O3" s="4" t="s">
        <v>7</v>
      </c>
      <c r="P3" s="4" t="s">
        <v>8</v>
      </c>
      <c r="Q3" s="4" t="s">
        <v>9</v>
      </c>
      <c r="R3" s="4" t="s">
        <v>10</v>
      </c>
      <c r="S3" s="4" t="s">
        <v>11</v>
      </c>
      <c r="T3" s="4" t="s">
        <v>12</v>
      </c>
      <c r="U3" s="4" t="s">
        <v>117</v>
      </c>
      <c r="V3" s="4" t="s">
        <v>109</v>
      </c>
    </row>
    <row r="4" spans="1:22" s="2" customFormat="1" ht="13.5" customHeight="1">
      <c r="A4" s="2" t="str">
        <f>+'Umsatz PLAN'!A3</f>
        <v>Products Germany</v>
      </c>
      <c r="B4" s="2" t="str">
        <f>+'Umsatz PLAN'!B3</f>
        <v>Stuttgart</v>
      </c>
      <c r="C4" s="2" t="str">
        <f>+'Umsatz PLAN'!C3</f>
        <v>Germany</v>
      </c>
      <c r="D4" s="2" t="str">
        <f>+'Umsatz PLAN'!D3</f>
        <v>PLAN</v>
      </c>
      <c r="E4" s="2" t="str">
        <f>+CONCATENATE(Tabelle3538[[#This Row],[Project]],Tabelle3538[[#This Row],[Sub Project]],Tabelle3538[[#This Row],[PLAN / ACT]])</f>
        <v>Products GermanyStuttgartPLAN</v>
      </c>
      <c r="F4" s="2" t="str">
        <f>IFERROR(VLOOKUP(Tabelle3538[[#This Row],[Key]],Tabelle3567[[#Headers],[#Data],[Key]:[Dec-22]],2,FALSE)," ")</f>
        <v xml:space="preserve"> </v>
      </c>
      <c r="G4" s="2" t="str">
        <f>IFERROR(VLOOKUP(Tabelle3538[[#This Row],[Key]],'Umsatz ACT'!F:H,3,FALSE)," ")</f>
        <v xml:space="preserve"> </v>
      </c>
      <c r="H4" s="2" t="str">
        <f>+IFERROR(VLOOKUP(Tabelle3538[[#This Row],[Key]],'Umsatz ACT'!F:I,4,FALSE)," ")</f>
        <v xml:space="preserve"> </v>
      </c>
      <c r="I4" s="6">
        <f>INDEX('Umsatz PLAN'!$F$3:$Q$15,MATCH($E4,'Umsatz PLAN'!$E$3:$E$15,0),MATCH(I$3,Tabelle354[[#Headers],[Jan-22]:[Dec-22]],0))</f>
        <v>150</v>
      </c>
      <c r="J4" s="6">
        <f>INDEX('Umsatz PLAN'!$F$3:$Q$15,MATCH($E4,'Umsatz PLAN'!$E$3:$E$15,0),MATCH(J$3,Tabelle354[[#Headers],[Jan-22]:[Dec-22]],0))</f>
        <v>150</v>
      </c>
      <c r="K4" s="6">
        <f>INDEX('Umsatz PLAN'!$F$3:$Q$15,MATCH($E4,'Umsatz PLAN'!$E$3:$E$15,0),MATCH(K$3,Tabelle354[[#Headers],[Jan-22]:[Dec-22]],0))</f>
        <v>150</v>
      </c>
      <c r="L4" s="6">
        <f>INDEX('Umsatz PLAN'!$F$3:$Q$15,MATCH($E4,'Umsatz PLAN'!$E$3:$E$15,0),MATCH(L$3,Tabelle354[[#Headers],[Jan-22]:[Dec-22]],0))</f>
        <v>150</v>
      </c>
      <c r="M4" s="6">
        <f>INDEX('Umsatz PLAN'!$F$3:$Q$15,MATCH($E4,'Umsatz PLAN'!$E$3:$E$15,0),MATCH(M$3,Tabelle354[[#Headers],[Jan-22]:[Dec-22]],0))</f>
        <v>150</v>
      </c>
      <c r="N4" s="6">
        <f>INDEX('Umsatz PLAN'!$F$3:$Q$15,MATCH($E4,'Umsatz PLAN'!$E$3:$E$15,0),MATCH(N$3,Tabelle354[[#Headers],[Jan-22]:[Dec-22]],0))</f>
        <v>150</v>
      </c>
      <c r="O4" s="6">
        <f>INDEX('Umsatz PLAN'!$F$3:$Q$15,MATCH($E4,'Umsatz PLAN'!$E$3:$E$15,0),MATCH(O$3,Tabelle354[[#Headers],[Jan-22]:[Dec-22]],0))</f>
        <v>150</v>
      </c>
      <c r="P4" s="6">
        <f>INDEX('Umsatz PLAN'!$F$3:$Q$15,MATCH($E4,'Umsatz PLAN'!$E$3:$E$15,0),MATCH(P$3,Tabelle354[[#Headers],[Jan-22]:[Dec-22]],0))</f>
        <v>150</v>
      </c>
      <c r="Q4" s="6">
        <f>INDEX('Umsatz PLAN'!$F$3:$Q$15,MATCH($E4,'Umsatz PLAN'!$E$3:$E$15,0),MATCH(Q$3,Tabelle354[[#Headers],[Jan-22]:[Dec-22]],0))</f>
        <v>150</v>
      </c>
      <c r="R4" s="6">
        <f>INDEX('Umsatz PLAN'!$F$3:$Q$15,MATCH($E4,'Umsatz PLAN'!$E$3:$E$15,0),MATCH(R$3,Tabelle354[[#Headers],[Jan-22]:[Dec-22]],0))</f>
        <v>150</v>
      </c>
      <c r="S4" s="6">
        <f>INDEX('Umsatz PLAN'!$F$3:$Q$15,MATCH($E4,'Umsatz PLAN'!$E$3:$E$15,0),MATCH(S$3,Tabelle354[[#Headers],[Jan-22]:[Dec-22]],0))</f>
        <v>165</v>
      </c>
      <c r="T4" s="6">
        <f>INDEX('Umsatz PLAN'!$F$3:$Q$15,MATCH($E4,'Umsatz PLAN'!$E$3:$E$15,0),MATCH(T$3,Tabelle354[[#Headers],[Jan-22]:[Dec-22]],0))</f>
        <v>198</v>
      </c>
      <c r="U4" s="6">
        <f>+SUM(Tabelle3538[[#This Row],[Jan-22]:[Dec-22]])</f>
        <v>1863</v>
      </c>
      <c r="V4" s="24"/>
    </row>
    <row r="5" spans="1:22" s="2" customFormat="1" ht="13.5" customHeight="1">
      <c r="A5" s="2" t="str">
        <f>+'Umsatz PLAN'!A4</f>
        <v>Products Germany</v>
      </c>
      <c r="B5" s="2" t="str">
        <f>+'Umsatz PLAN'!B4</f>
        <v>München</v>
      </c>
      <c r="C5" s="2" t="str">
        <f>+'Umsatz PLAN'!C4</f>
        <v>Germany</v>
      </c>
      <c r="D5" s="2" t="str">
        <f>+'Umsatz PLAN'!D4</f>
        <v>PLAN</v>
      </c>
      <c r="E5" s="2" t="str">
        <f>+CONCATENATE(Tabelle3538[[#This Row],[Project]],Tabelle3538[[#This Row],[Sub Project]],Tabelle3538[[#This Row],[PLAN / ACT]])</f>
        <v>Products GermanyMünchenPLAN</v>
      </c>
      <c r="F5" s="2" t="str">
        <f>IFERROR(VLOOKUP(Tabelle3538[[#This Row],[Key]],Tabelle3567[[#Headers],[#Data],[Key]:[Dec-22]],2,FALSE)," ")</f>
        <v xml:space="preserve"> </v>
      </c>
      <c r="G5" s="2" t="str">
        <f>IFERROR(VLOOKUP(Tabelle3538[[#This Row],[Key]],'Umsatz ACT'!F:H,3,FALSE)," ")</f>
        <v xml:space="preserve"> </v>
      </c>
      <c r="H5" s="2" t="str">
        <f>+IFERROR(VLOOKUP(Tabelle3538[[#This Row],[Key]],'Umsatz ACT'!F:I,4,FALSE)," ")</f>
        <v xml:space="preserve"> </v>
      </c>
      <c r="I5" s="6">
        <f>INDEX('Umsatz PLAN'!$F$3:$Q$15,MATCH($E5,'Umsatz PLAN'!$E$3:$E$15,0),MATCH(I$3,Tabelle354[[#Headers],[Jan-22]:[Dec-22]],0))</f>
        <v>200</v>
      </c>
      <c r="J5" s="6">
        <f>INDEX('Umsatz PLAN'!$F$3:$Q$15,MATCH($E5,'Umsatz PLAN'!$E$3:$E$15,0),MATCH(J$3,Tabelle354[[#Headers],[Jan-22]:[Dec-22]],0))</f>
        <v>200</v>
      </c>
      <c r="K5" s="6">
        <f>INDEX('Umsatz PLAN'!$F$3:$Q$15,MATCH($E5,'Umsatz PLAN'!$E$3:$E$15,0),MATCH(K$3,Tabelle354[[#Headers],[Jan-22]:[Dec-22]],0))</f>
        <v>200</v>
      </c>
      <c r="L5" s="6">
        <f>INDEX('Umsatz PLAN'!$F$3:$Q$15,MATCH($E5,'Umsatz PLAN'!$E$3:$E$15,0),MATCH(L$3,Tabelle354[[#Headers],[Jan-22]:[Dec-22]],0))</f>
        <v>200</v>
      </c>
      <c r="M5" s="6">
        <f>INDEX('Umsatz PLAN'!$F$3:$Q$15,MATCH($E5,'Umsatz PLAN'!$E$3:$E$15,0),MATCH(M$3,Tabelle354[[#Headers],[Jan-22]:[Dec-22]],0))</f>
        <v>200</v>
      </c>
      <c r="N5" s="6">
        <f>INDEX('Umsatz PLAN'!$F$3:$Q$15,MATCH($E5,'Umsatz PLAN'!$E$3:$E$15,0),MATCH(N$3,Tabelle354[[#Headers],[Jan-22]:[Dec-22]],0))</f>
        <v>200</v>
      </c>
      <c r="O5" s="6">
        <f>INDEX('Umsatz PLAN'!$F$3:$Q$15,MATCH($E5,'Umsatz PLAN'!$E$3:$E$15,0),MATCH(O$3,Tabelle354[[#Headers],[Jan-22]:[Dec-22]],0))</f>
        <v>200</v>
      </c>
      <c r="P5" s="6">
        <f>INDEX('Umsatz PLAN'!$F$3:$Q$15,MATCH($E5,'Umsatz PLAN'!$E$3:$E$15,0),MATCH(P$3,Tabelle354[[#Headers],[Jan-22]:[Dec-22]],0))</f>
        <v>200</v>
      </c>
      <c r="Q5" s="6">
        <f>INDEX('Umsatz PLAN'!$F$3:$Q$15,MATCH($E5,'Umsatz PLAN'!$E$3:$E$15,0),MATCH(Q$3,Tabelle354[[#Headers],[Jan-22]:[Dec-22]],0))</f>
        <v>200</v>
      </c>
      <c r="R5" s="6">
        <f>INDEX('Umsatz PLAN'!$F$3:$Q$15,MATCH($E5,'Umsatz PLAN'!$E$3:$E$15,0),MATCH(R$3,Tabelle354[[#Headers],[Jan-22]:[Dec-22]],0))</f>
        <v>200</v>
      </c>
      <c r="S5" s="6">
        <f>INDEX('Umsatz PLAN'!$F$3:$Q$15,MATCH($E5,'Umsatz PLAN'!$E$3:$E$15,0),MATCH(S$3,Tabelle354[[#Headers],[Jan-22]:[Dec-22]],0))</f>
        <v>220.00000000000003</v>
      </c>
      <c r="T5" s="6">
        <f>INDEX('Umsatz PLAN'!$F$3:$Q$15,MATCH($E5,'Umsatz PLAN'!$E$3:$E$15,0),MATCH(T$3,Tabelle354[[#Headers],[Jan-22]:[Dec-22]],0))</f>
        <v>264</v>
      </c>
      <c r="U5" s="6">
        <f>+SUM(Tabelle3538[[#This Row],[Jan-22]:[Dec-22]])</f>
        <v>2484</v>
      </c>
      <c r="V5" s="24"/>
    </row>
    <row r="6" spans="1:22" s="2" customFormat="1" ht="13.5" customHeight="1">
      <c r="A6" s="2" t="str">
        <f>+'Umsatz PLAN'!A5</f>
        <v>Products Germany</v>
      </c>
      <c r="B6" s="2" t="str">
        <f>+'Umsatz PLAN'!B5</f>
        <v>Essen</v>
      </c>
      <c r="C6" s="2" t="str">
        <f>+'Umsatz PLAN'!C5</f>
        <v>Germany</v>
      </c>
      <c r="D6" s="2" t="str">
        <f>+'Umsatz PLAN'!D5</f>
        <v>PLAN</v>
      </c>
      <c r="E6" s="2" t="str">
        <f>+CONCATENATE(Tabelle3538[[#This Row],[Project]],Tabelle3538[[#This Row],[Sub Project]],Tabelle3538[[#This Row],[PLAN / ACT]])</f>
        <v>Products GermanyEssenPLAN</v>
      </c>
      <c r="F6" s="2" t="str">
        <f>IFERROR(VLOOKUP(Tabelle3538[[#This Row],[Key]],Tabelle3567[[#Headers],[#Data],[Key]:[Dec-22]],2,FALSE)," ")</f>
        <v xml:space="preserve"> </v>
      </c>
      <c r="G6" s="2" t="str">
        <f>IFERROR(VLOOKUP(Tabelle3538[[#This Row],[Key]],'Umsatz ACT'!F:H,3,FALSE)," ")</f>
        <v xml:space="preserve"> </v>
      </c>
      <c r="H6" s="2" t="str">
        <f>+IFERROR(VLOOKUP(Tabelle3538[[#This Row],[Key]],'Umsatz ACT'!F:I,4,FALSE)," ")</f>
        <v xml:space="preserve"> </v>
      </c>
      <c r="I6" s="6">
        <f>INDEX('Umsatz PLAN'!$F$3:$Q$15,MATCH($E6,'Umsatz PLAN'!$E$3:$E$15,0),MATCH(I$3,Tabelle354[[#Headers],[Jan-22]:[Dec-22]],0))</f>
        <v>250</v>
      </c>
      <c r="J6" s="6">
        <f>INDEX('Umsatz PLAN'!$F$3:$Q$15,MATCH($E6,'Umsatz PLAN'!$E$3:$E$15,0),MATCH(J$3,Tabelle354[[#Headers],[Jan-22]:[Dec-22]],0))</f>
        <v>250</v>
      </c>
      <c r="K6" s="6">
        <f>INDEX('Umsatz PLAN'!$F$3:$Q$15,MATCH($E6,'Umsatz PLAN'!$E$3:$E$15,0),MATCH(K$3,Tabelle354[[#Headers],[Jan-22]:[Dec-22]],0))</f>
        <v>250</v>
      </c>
      <c r="L6" s="6">
        <f>INDEX('Umsatz PLAN'!$F$3:$Q$15,MATCH($E6,'Umsatz PLAN'!$E$3:$E$15,0),MATCH(L$3,Tabelle354[[#Headers],[Jan-22]:[Dec-22]],0))</f>
        <v>250</v>
      </c>
      <c r="M6" s="6">
        <f>INDEX('Umsatz PLAN'!$F$3:$Q$15,MATCH($E6,'Umsatz PLAN'!$E$3:$E$15,0),MATCH(M$3,Tabelle354[[#Headers],[Jan-22]:[Dec-22]],0))</f>
        <v>250</v>
      </c>
      <c r="N6" s="6">
        <f>INDEX('Umsatz PLAN'!$F$3:$Q$15,MATCH($E6,'Umsatz PLAN'!$E$3:$E$15,0),MATCH(N$3,Tabelle354[[#Headers],[Jan-22]:[Dec-22]],0))</f>
        <v>250</v>
      </c>
      <c r="O6" s="6">
        <f>INDEX('Umsatz PLAN'!$F$3:$Q$15,MATCH($E6,'Umsatz PLAN'!$E$3:$E$15,0),MATCH(O$3,Tabelle354[[#Headers],[Jan-22]:[Dec-22]],0))</f>
        <v>250</v>
      </c>
      <c r="P6" s="6">
        <f>INDEX('Umsatz PLAN'!$F$3:$Q$15,MATCH($E6,'Umsatz PLAN'!$E$3:$E$15,0),MATCH(P$3,Tabelle354[[#Headers],[Jan-22]:[Dec-22]],0))</f>
        <v>250</v>
      </c>
      <c r="Q6" s="6">
        <f>INDEX('Umsatz PLAN'!$F$3:$Q$15,MATCH($E6,'Umsatz PLAN'!$E$3:$E$15,0),MATCH(Q$3,Tabelle354[[#Headers],[Jan-22]:[Dec-22]],0))</f>
        <v>250</v>
      </c>
      <c r="R6" s="6">
        <f>INDEX('Umsatz PLAN'!$F$3:$Q$15,MATCH($E6,'Umsatz PLAN'!$E$3:$E$15,0),MATCH(R$3,Tabelle354[[#Headers],[Jan-22]:[Dec-22]],0))</f>
        <v>250</v>
      </c>
      <c r="S6" s="6">
        <f>INDEX('Umsatz PLAN'!$F$3:$Q$15,MATCH($E6,'Umsatz PLAN'!$E$3:$E$15,0),MATCH(S$3,Tabelle354[[#Headers],[Jan-22]:[Dec-22]],0))</f>
        <v>275</v>
      </c>
      <c r="T6" s="6">
        <f>INDEX('Umsatz PLAN'!$F$3:$Q$15,MATCH($E6,'Umsatz PLAN'!$E$3:$E$15,0),MATCH(T$3,Tabelle354[[#Headers],[Jan-22]:[Dec-22]],0))</f>
        <v>330</v>
      </c>
      <c r="U6" s="6">
        <f>+SUM(Tabelle3538[[#This Row],[Jan-22]:[Dec-22]])</f>
        <v>3105</v>
      </c>
      <c r="V6" s="24"/>
    </row>
    <row r="7" spans="1:22" s="2" customFormat="1" ht="13.5" customHeight="1">
      <c r="A7" s="2" t="str">
        <f>+'Umsatz PLAN'!A6</f>
        <v>Products Germany</v>
      </c>
      <c r="B7" s="2" t="str">
        <f>+'Umsatz PLAN'!B6</f>
        <v>Hamburg</v>
      </c>
      <c r="C7" s="2" t="str">
        <f>+'Umsatz PLAN'!C6</f>
        <v>Germany</v>
      </c>
      <c r="D7" s="2" t="str">
        <f>+'Umsatz PLAN'!D6</f>
        <v>PLAN</v>
      </c>
      <c r="E7" s="2" t="str">
        <f>+CONCATENATE(Tabelle3538[[#This Row],[Project]],Tabelle3538[[#This Row],[Sub Project]],Tabelle3538[[#This Row],[PLAN / ACT]])</f>
        <v>Products GermanyHamburgPLAN</v>
      </c>
      <c r="F7" s="2" t="str">
        <f>IFERROR(VLOOKUP(Tabelle3538[[#This Row],[Key]],Tabelle3567[[#Headers],[#Data],[Key]:[Dec-22]],2,FALSE)," ")</f>
        <v xml:space="preserve"> </v>
      </c>
      <c r="G7" s="2" t="str">
        <f>IFERROR(VLOOKUP(Tabelle3538[[#This Row],[Key]],'Umsatz ACT'!F:H,3,FALSE)," ")</f>
        <v xml:space="preserve"> </v>
      </c>
      <c r="H7" s="2" t="str">
        <f>+IFERROR(VLOOKUP(Tabelle3538[[#This Row],[Key]],'Umsatz ACT'!F:I,4,FALSE)," ")</f>
        <v xml:space="preserve"> </v>
      </c>
      <c r="I7" s="6">
        <f>INDEX('Umsatz PLAN'!$F$3:$Q$15,MATCH($E7,'Umsatz PLAN'!$E$3:$E$15,0),MATCH(I$3,Tabelle354[[#Headers],[Jan-22]:[Dec-22]],0))</f>
        <v>300</v>
      </c>
      <c r="J7" s="6">
        <f>INDEX('Umsatz PLAN'!$F$3:$Q$15,MATCH($E7,'Umsatz PLAN'!$E$3:$E$15,0),MATCH(J$3,Tabelle354[[#Headers],[Jan-22]:[Dec-22]],0))</f>
        <v>300</v>
      </c>
      <c r="K7" s="6">
        <f>INDEX('Umsatz PLAN'!$F$3:$Q$15,MATCH($E7,'Umsatz PLAN'!$E$3:$E$15,0),MATCH(K$3,Tabelle354[[#Headers],[Jan-22]:[Dec-22]],0))</f>
        <v>300</v>
      </c>
      <c r="L7" s="6">
        <f>INDEX('Umsatz PLAN'!$F$3:$Q$15,MATCH($E7,'Umsatz PLAN'!$E$3:$E$15,0),MATCH(L$3,Tabelle354[[#Headers],[Jan-22]:[Dec-22]],0))</f>
        <v>300</v>
      </c>
      <c r="M7" s="6">
        <f>INDEX('Umsatz PLAN'!$F$3:$Q$15,MATCH($E7,'Umsatz PLAN'!$E$3:$E$15,0),MATCH(M$3,Tabelle354[[#Headers],[Jan-22]:[Dec-22]],0))</f>
        <v>300</v>
      </c>
      <c r="N7" s="6">
        <f>INDEX('Umsatz PLAN'!$F$3:$Q$15,MATCH($E7,'Umsatz PLAN'!$E$3:$E$15,0),MATCH(N$3,Tabelle354[[#Headers],[Jan-22]:[Dec-22]],0))</f>
        <v>300</v>
      </c>
      <c r="O7" s="6">
        <f>INDEX('Umsatz PLAN'!$F$3:$Q$15,MATCH($E7,'Umsatz PLAN'!$E$3:$E$15,0),MATCH(O$3,Tabelle354[[#Headers],[Jan-22]:[Dec-22]],0))</f>
        <v>300</v>
      </c>
      <c r="P7" s="6">
        <f>INDEX('Umsatz PLAN'!$F$3:$Q$15,MATCH($E7,'Umsatz PLAN'!$E$3:$E$15,0),MATCH(P$3,Tabelle354[[#Headers],[Jan-22]:[Dec-22]],0))</f>
        <v>300</v>
      </c>
      <c r="Q7" s="6">
        <f>INDEX('Umsatz PLAN'!$F$3:$Q$15,MATCH($E7,'Umsatz PLAN'!$E$3:$E$15,0),MATCH(Q$3,Tabelle354[[#Headers],[Jan-22]:[Dec-22]],0))</f>
        <v>300</v>
      </c>
      <c r="R7" s="6">
        <f>INDEX('Umsatz PLAN'!$F$3:$Q$15,MATCH($E7,'Umsatz PLAN'!$E$3:$E$15,0),MATCH(R$3,Tabelle354[[#Headers],[Jan-22]:[Dec-22]],0))</f>
        <v>300</v>
      </c>
      <c r="S7" s="6">
        <f>INDEX('Umsatz PLAN'!$F$3:$Q$15,MATCH($E7,'Umsatz PLAN'!$E$3:$E$15,0),MATCH(S$3,Tabelle354[[#Headers],[Jan-22]:[Dec-22]],0))</f>
        <v>330</v>
      </c>
      <c r="T7" s="6">
        <f>INDEX('Umsatz PLAN'!$F$3:$Q$15,MATCH($E7,'Umsatz PLAN'!$E$3:$E$15,0),MATCH(T$3,Tabelle354[[#Headers],[Jan-22]:[Dec-22]],0))</f>
        <v>396</v>
      </c>
      <c r="U7" s="6">
        <f>+SUM(Tabelle3538[[#This Row],[Jan-22]:[Dec-22]])</f>
        <v>3726</v>
      </c>
      <c r="V7" s="24"/>
    </row>
    <row r="8" spans="1:22" s="2" customFormat="1" ht="13.5" customHeight="1">
      <c r="A8" s="2" t="str">
        <f>+'Umsatz PLAN'!A7</f>
        <v>Products Europe</v>
      </c>
      <c r="B8" s="2" t="str">
        <f>+'Umsatz PLAN'!B7</f>
        <v>Paris</v>
      </c>
      <c r="C8" s="2" t="str">
        <f>+'Umsatz PLAN'!C7</f>
        <v>Europe</v>
      </c>
      <c r="D8" s="2" t="str">
        <f>+'Umsatz PLAN'!D7</f>
        <v>PLAN</v>
      </c>
      <c r="E8" s="2" t="str">
        <f>+CONCATENATE(Tabelle3538[[#This Row],[Project]],Tabelle3538[[#This Row],[Sub Project]],Tabelle3538[[#This Row],[PLAN / ACT]])</f>
        <v>Products EuropeParisPLAN</v>
      </c>
      <c r="F8" s="2" t="str">
        <f>IFERROR(VLOOKUP(Tabelle3538[[#This Row],[Key]],Tabelle3567[[#Headers],[#Data],[Key]:[Dec-22]],2,FALSE)," ")</f>
        <v xml:space="preserve"> </v>
      </c>
      <c r="G8" s="2" t="str">
        <f>IFERROR(VLOOKUP(Tabelle3538[[#This Row],[Key]],'Umsatz ACT'!F:H,3,FALSE)," ")</f>
        <v xml:space="preserve"> </v>
      </c>
      <c r="H8" s="2" t="str">
        <f>+IFERROR(VLOOKUP(Tabelle3538[[#This Row],[Key]],'Umsatz ACT'!F:I,4,FALSE)," ")</f>
        <v xml:space="preserve"> </v>
      </c>
      <c r="I8" s="6">
        <f>INDEX('Umsatz PLAN'!$F$3:$Q$15,MATCH($E8,'Umsatz PLAN'!$E$3:$E$15,0),MATCH(I$3,Tabelle354[[#Headers],[Jan-22]:[Dec-22]],0))</f>
        <v>300</v>
      </c>
      <c r="J8" s="6">
        <f>INDEX('Umsatz PLAN'!$F$3:$Q$15,MATCH($E8,'Umsatz PLAN'!$E$3:$E$15,0),MATCH(J$3,Tabelle354[[#Headers],[Jan-22]:[Dec-22]],0))</f>
        <v>300</v>
      </c>
      <c r="K8" s="6">
        <f>INDEX('Umsatz PLAN'!$F$3:$Q$15,MATCH($E8,'Umsatz PLAN'!$E$3:$E$15,0),MATCH(K$3,Tabelle354[[#Headers],[Jan-22]:[Dec-22]],0))</f>
        <v>300</v>
      </c>
      <c r="L8" s="6">
        <f>INDEX('Umsatz PLAN'!$F$3:$Q$15,MATCH($E8,'Umsatz PLAN'!$E$3:$E$15,0),MATCH(L$3,Tabelle354[[#Headers],[Jan-22]:[Dec-22]],0))</f>
        <v>300</v>
      </c>
      <c r="M8" s="6">
        <f>INDEX('Umsatz PLAN'!$F$3:$Q$15,MATCH($E8,'Umsatz PLAN'!$E$3:$E$15,0),MATCH(M$3,Tabelle354[[#Headers],[Jan-22]:[Dec-22]],0))</f>
        <v>300</v>
      </c>
      <c r="N8" s="6">
        <f>INDEX('Umsatz PLAN'!$F$3:$Q$15,MATCH($E8,'Umsatz PLAN'!$E$3:$E$15,0),MATCH(N$3,Tabelle354[[#Headers],[Jan-22]:[Dec-22]],0))</f>
        <v>300</v>
      </c>
      <c r="O8" s="6">
        <f>INDEX('Umsatz PLAN'!$F$3:$Q$15,MATCH($E8,'Umsatz PLAN'!$E$3:$E$15,0),MATCH(O$3,Tabelle354[[#Headers],[Jan-22]:[Dec-22]],0))</f>
        <v>300</v>
      </c>
      <c r="P8" s="6">
        <f>INDEX('Umsatz PLAN'!$F$3:$Q$15,MATCH($E8,'Umsatz PLAN'!$E$3:$E$15,0),MATCH(P$3,Tabelle354[[#Headers],[Jan-22]:[Dec-22]],0))</f>
        <v>300</v>
      </c>
      <c r="Q8" s="6">
        <f>INDEX('Umsatz PLAN'!$F$3:$Q$15,MATCH($E8,'Umsatz PLAN'!$E$3:$E$15,0),MATCH(Q$3,Tabelle354[[#Headers],[Jan-22]:[Dec-22]],0))</f>
        <v>300</v>
      </c>
      <c r="R8" s="6">
        <f>INDEX('Umsatz PLAN'!$F$3:$Q$15,MATCH($E8,'Umsatz PLAN'!$E$3:$E$15,0),MATCH(R$3,Tabelle354[[#Headers],[Jan-22]:[Dec-22]],0))</f>
        <v>300</v>
      </c>
      <c r="S8" s="6">
        <f>INDEX('Umsatz PLAN'!$F$3:$Q$15,MATCH($E8,'Umsatz PLAN'!$E$3:$E$15,0),MATCH(S$3,Tabelle354[[#Headers],[Jan-22]:[Dec-22]],0))</f>
        <v>330</v>
      </c>
      <c r="T8" s="6">
        <f>INDEX('Umsatz PLAN'!$F$3:$Q$15,MATCH($E8,'Umsatz PLAN'!$E$3:$E$15,0),MATCH(T$3,Tabelle354[[#Headers],[Jan-22]:[Dec-22]],0))</f>
        <v>396</v>
      </c>
      <c r="U8" s="6">
        <f>+SUM(Tabelle3538[[#This Row],[Jan-22]:[Dec-22]])</f>
        <v>3726</v>
      </c>
      <c r="V8" s="24"/>
    </row>
    <row r="9" spans="1:22" s="2" customFormat="1" ht="13.5" customHeight="1">
      <c r="A9" s="2" t="str">
        <f>+'Umsatz PLAN'!A8</f>
        <v>Products Europe</v>
      </c>
      <c r="B9" s="2" t="str">
        <f>+'Umsatz PLAN'!B8</f>
        <v>London</v>
      </c>
      <c r="C9" s="2" t="str">
        <f>+'Umsatz PLAN'!C8</f>
        <v>Europe</v>
      </c>
      <c r="D9" s="2" t="str">
        <f>+'Umsatz PLAN'!D8</f>
        <v>PLAN</v>
      </c>
      <c r="E9" s="2" t="str">
        <f>+CONCATENATE(Tabelle3538[[#This Row],[Project]],Tabelle3538[[#This Row],[Sub Project]],Tabelle3538[[#This Row],[PLAN / ACT]])</f>
        <v>Products EuropeLondonPLAN</v>
      </c>
      <c r="F9" s="2" t="str">
        <f>IFERROR(VLOOKUP(Tabelle3538[[#This Row],[Key]],Tabelle3567[[#Headers],[#Data],[Key]:[Dec-22]],2,FALSE)," ")</f>
        <v xml:space="preserve"> </v>
      </c>
      <c r="G9" s="2" t="str">
        <f>IFERROR(VLOOKUP(Tabelle3538[[#This Row],[Key]],'Umsatz ACT'!F:H,3,FALSE)," ")</f>
        <v xml:space="preserve"> </v>
      </c>
      <c r="H9" s="2" t="str">
        <f>+IFERROR(VLOOKUP(Tabelle3538[[#This Row],[Key]],'Umsatz ACT'!F:I,4,FALSE)," ")</f>
        <v xml:space="preserve"> </v>
      </c>
      <c r="I9" s="6">
        <f>INDEX('Umsatz PLAN'!$F$3:$Q$15,MATCH($E9,'Umsatz PLAN'!$E$3:$E$15,0),MATCH(I$3,Tabelle354[[#Headers],[Jan-22]:[Dec-22]],0))</f>
        <v>20</v>
      </c>
      <c r="J9" s="6">
        <f>INDEX('Umsatz PLAN'!$F$3:$Q$15,MATCH($E9,'Umsatz PLAN'!$E$3:$E$15,0),MATCH(J$3,Tabelle354[[#Headers],[Jan-22]:[Dec-22]],0))</f>
        <v>20</v>
      </c>
      <c r="K9" s="6">
        <f>INDEX('Umsatz PLAN'!$F$3:$Q$15,MATCH($E9,'Umsatz PLAN'!$E$3:$E$15,0),MATCH(K$3,Tabelle354[[#Headers],[Jan-22]:[Dec-22]],0))</f>
        <v>20</v>
      </c>
      <c r="L9" s="6">
        <f>INDEX('Umsatz PLAN'!$F$3:$Q$15,MATCH($E9,'Umsatz PLAN'!$E$3:$E$15,0),MATCH(L$3,Tabelle354[[#Headers],[Jan-22]:[Dec-22]],0))</f>
        <v>20</v>
      </c>
      <c r="M9" s="6">
        <f>INDEX('Umsatz PLAN'!$F$3:$Q$15,MATCH($E9,'Umsatz PLAN'!$E$3:$E$15,0),MATCH(M$3,Tabelle354[[#Headers],[Jan-22]:[Dec-22]],0))</f>
        <v>20</v>
      </c>
      <c r="N9" s="6">
        <f>INDEX('Umsatz PLAN'!$F$3:$Q$15,MATCH($E9,'Umsatz PLAN'!$E$3:$E$15,0),MATCH(N$3,Tabelle354[[#Headers],[Jan-22]:[Dec-22]],0))</f>
        <v>20</v>
      </c>
      <c r="O9" s="6">
        <f>INDEX('Umsatz PLAN'!$F$3:$Q$15,MATCH($E9,'Umsatz PLAN'!$E$3:$E$15,0),MATCH(O$3,Tabelle354[[#Headers],[Jan-22]:[Dec-22]],0))</f>
        <v>20</v>
      </c>
      <c r="P9" s="6">
        <f>INDEX('Umsatz PLAN'!$F$3:$Q$15,MATCH($E9,'Umsatz PLAN'!$E$3:$E$15,0),MATCH(P$3,Tabelle354[[#Headers],[Jan-22]:[Dec-22]],0))</f>
        <v>20</v>
      </c>
      <c r="Q9" s="6">
        <f>INDEX('Umsatz PLAN'!$F$3:$Q$15,MATCH($E9,'Umsatz PLAN'!$E$3:$E$15,0),MATCH(Q$3,Tabelle354[[#Headers],[Jan-22]:[Dec-22]],0))</f>
        <v>20</v>
      </c>
      <c r="R9" s="6">
        <f>INDEX('Umsatz PLAN'!$F$3:$Q$15,MATCH($E9,'Umsatz PLAN'!$E$3:$E$15,0),MATCH(R$3,Tabelle354[[#Headers],[Jan-22]:[Dec-22]],0))</f>
        <v>20</v>
      </c>
      <c r="S9" s="6">
        <f>INDEX('Umsatz PLAN'!$F$3:$Q$15,MATCH($E9,'Umsatz PLAN'!$E$3:$E$15,0),MATCH(S$3,Tabelle354[[#Headers],[Jan-22]:[Dec-22]],0))</f>
        <v>22</v>
      </c>
      <c r="T9" s="6">
        <f>INDEX('Umsatz PLAN'!$F$3:$Q$15,MATCH($E9,'Umsatz PLAN'!$E$3:$E$15,0),MATCH(T$3,Tabelle354[[#Headers],[Jan-22]:[Dec-22]],0))</f>
        <v>26.4</v>
      </c>
      <c r="U9" s="6">
        <f>+SUM(Tabelle3538[[#This Row],[Jan-22]:[Dec-22]])</f>
        <v>248.4</v>
      </c>
      <c r="V9" s="24"/>
    </row>
    <row r="10" spans="1:22" s="2" customFormat="1" ht="13.5" customHeight="1">
      <c r="A10" s="2" t="str">
        <f>+'Umsatz PLAN'!A9</f>
        <v>Products Europe</v>
      </c>
      <c r="B10" s="2" t="str">
        <f>+'Umsatz PLAN'!B9</f>
        <v>Prag</v>
      </c>
      <c r="C10" s="2" t="str">
        <f>+'Umsatz PLAN'!C9</f>
        <v>Europe</v>
      </c>
      <c r="D10" s="2" t="str">
        <f>+'Umsatz PLAN'!D9</f>
        <v>PLAN</v>
      </c>
      <c r="E10" s="2" t="str">
        <f>+CONCATENATE(Tabelle3538[[#This Row],[Project]],Tabelle3538[[#This Row],[Sub Project]],Tabelle3538[[#This Row],[PLAN / ACT]])</f>
        <v>Products EuropePragPLAN</v>
      </c>
      <c r="F10" s="2" t="str">
        <f>IFERROR(VLOOKUP(Tabelle3538[[#This Row],[Key]],Tabelle3567[[#Headers],[#Data],[Key]:[Dec-22]],2,FALSE)," ")</f>
        <v xml:space="preserve"> </v>
      </c>
      <c r="G10" s="2" t="str">
        <f>IFERROR(VLOOKUP(Tabelle3538[[#This Row],[Key]],'Umsatz ACT'!F:H,3,FALSE)," ")</f>
        <v xml:space="preserve"> </v>
      </c>
      <c r="H10" s="2" t="str">
        <f>+IFERROR(VLOOKUP(Tabelle3538[[#This Row],[Key]],'Umsatz ACT'!F:I,4,FALSE)," ")</f>
        <v xml:space="preserve"> </v>
      </c>
      <c r="I10" s="6">
        <f>INDEX('Umsatz PLAN'!$F$3:$Q$15,MATCH($E10,'Umsatz PLAN'!$E$3:$E$15,0),MATCH(I$3,Tabelle354[[#Headers],[Jan-22]:[Dec-22]],0))</f>
        <v>300</v>
      </c>
      <c r="J10" s="6">
        <f>INDEX('Umsatz PLAN'!$F$3:$Q$15,MATCH($E10,'Umsatz PLAN'!$E$3:$E$15,0),MATCH(J$3,Tabelle354[[#Headers],[Jan-22]:[Dec-22]],0))</f>
        <v>300</v>
      </c>
      <c r="K10" s="6">
        <f>INDEX('Umsatz PLAN'!$F$3:$Q$15,MATCH($E10,'Umsatz PLAN'!$E$3:$E$15,0),MATCH(K$3,Tabelle354[[#Headers],[Jan-22]:[Dec-22]],0))</f>
        <v>300</v>
      </c>
      <c r="L10" s="6">
        <f>INDEX('Umsatz PLAN'!$F$3:$Q$15,MATCH($E10,'Umsatz PLAN'!$E$3:$E$15,0),MATCH(L$3,Tabelle354[[#Headers],[Jan-22]:[Dec-22]],0))</f>
        <v>300</v>
      </c>
      <c r="M10" s="6">
        <f>INDEX('Umsatz PLAN'!$F$3:$Q$15,MATCH($E10,'Umsatz PLAN'!$E$3:$E$15,0),MATCH(M$3,Tabelle354[[#Headers],[Jan-22]:[Dec-22]],0))</f>
        <v>300</v>
      </c>
      <c r="N10" s="6">
        <f>INDEX('Umsatz PLAN'!$F$3:$Q$15,MATCH($E10,'Umsatz PLAN'!$E$3:$E$15,0),MATCH(N$3,Tabelle354[[#Headers],[Jan-22]:[Dec-22]],0))</f>
        <v>300</v>
      </c>
      <c r="O10" s="6">
        <f>INDEX('Umsatz PLAN'!$F$3:$Q$15,MATCH($E10,'Umsatz PLAN'!$E$3:$E$15,0),MATCH(O$3,Tabelle354[[#Headers],[Jan-22]:[Dec-22]],0))</f>
        <v>300</v>
      </c>
      <c r="P10" s="6">
        <f>INDEX('Umsatz PLAN'!$F$3:$Q$15,MATCH($E10,'Umsatz PLAN'!$E$3:$E$15,0),MATCH(P$3,Tabelle354[[#Headers],[Jan-22]:[Dec-22]],0))</f>
        <v>300</v>
      </c>
      <c r="Q10" s="6">
        <f>INDEX('Umsatz PLAN'!$F$3:$Q$15,MATCH($E10,'Umsatz PLAN'!$E$3:$E$15,0),MATCH(Q$3,Tabelle354[[#Headers],[Jan-22]:[Dec-22]],0))</f>
        <v>300</v>
      </c>
      <c r="R10" s="6">
        <f>INDEX('Umsatz PLAN'!$F$3:$Q$15,MATCH($E10,'Umsatz PLAN'!$E$3:$E$15,0),MATCH(R$3,Tabelle354[[#Headers],[Jan-22]:[Dec-22]],0))</f>
        <v>300</v>
      </c>
      <c r="S10" s="6">
        <f>INDEX('Umsatz PLAN'!$F$3:$Q$15,MATCH($E10,'Umsatz PLAN'!$E$3:$E$15,0),MATCH(S$3,Tabelle354[[#Headers],[Jan-22]:[Dec-22]],0))</f>
        <v>330</v>
      </c>
      <c r="T10" s="6">
        <f>INDEX('Umsatz PLAN'!$F$3:$Q$15,MATCH($E10,'Umsatz PLAN'!$E$3:$E$15,0),MATCH(T$3,Tabelle354[[#Headers],[Jan-22]:[Dec-22]],0))</f>
        <v>396</v>
      </c>
      <c r="U10" s="6">
        <f>+SUM(Tabelle3538[[#This Row],[Jan-22]:[Dec-22]])</f>
        <v>3726</v>
      </c>
      <c r="V10" s="24"/>
    </row>
    <row r="11" spans="1:22" s="2" customFormat="1" ht="13.5" customHeight="1">
      <c r="A11" s="2" t="str">
        <f>+'Umsatz PLAN'!A10</f>
        <v>Products Americas</v>
      </c>
      <c r="B11" s="2" t="str">
        <f>+'Umsatz PLAN'!B10</f>
        <v>Philadelphia</v>
      </c>
      <c r="C11" s="2" t="str">
        <f>+'Umsatz PLAN'!C10</f>
        <v>Americas</v>
      </c>
      <c r="D11" s="2" t="str">
        <f>+'Umsatz PLAN'!D10</f>
        <v>PLAN</v>
      </c>
      <c r="E11" s="2" t="str">
        <f>+CONCATENATE(Tabelle3538[[#This Row],[Project]],Tabelle3538[[#This Row],[Sub Project]],Tabelle3538[[#This Row],[PLAN / ACT]])</f>
        <v>Products AmericasPhiladelphiaPLAN</v>
      </c>
      <c r="F11" s="2" t="str">
        <f>IFERROR(VLOOKUP(Tabelle3538[[#This Row],[Key]],Tabelle3567[[#Headers],[#Data],[Key]:[Dec-22]],2,FALSE)," ")</f>
        <v xml:space="preserve"> </v>
      </c>
      <c r="G11" s="2" t="str">
        <f>IFERROR(VLOOKUP(Tabelle3538[[#This Row],[Key]],'Umsatz ACT'!F:H,3,FALSE)," ")</f>
        <v xml:space="preserve"> </v>
      </c>
      <c r="H11" s="2" t="str">
        <f>+IFERROR(VLOOKUP(Tabelle3538[[#This Row],[Key]],'Umsatz ACT'!F:I,4,FALSE)," ")</f>
        <v xml:space="preserve"> </v>
      </c>
      <c r="I11" s="6">
        <f>INDEX('Umsatz PLAN'!$F$3:$Q$15,MATCH($E11,'Umsatz PLAN'!$E$3:$E$15,0),MATCH(I$3,Tabelle354[[#Headers],[Jan-22]:[Dec-22]],0))</f>
        <v>250</v>
      </c>
      <c r="J11" s="6">
        <f>INDEX('Umsatz PLAN'!$F$3:$Q$15,MATCH($E11,'Umsatz PLAN'!$E$3:$E$15,0),MATCH(J$3,Tabelle354[[#Headers],[Jan-22]:[Dec-22]],0))</f>
        <v>250</v>
      </c>
      <c r="K11" s="6">
        <f>INDEX('Umsatz PLAN'!$F$3:$Q$15,MATCH($E11,'Umsatz PLAN'!$E$3:$E$15,0),MATCH(K$3,Tabelle354[[#Headers],[Jan-22]:[Dec-22]],0))</f>
        <v>250</v>
      </c>
      <c r="L11" s="6">
        <f>INDEX('Umsatz PLAN'!$F$3:$Q$15,MATCH($E11,'Umsatz PLAN'!$E$3:$E$15,0),MATCH(L$3,Tabelle354[[#Headers],[Jan-22]:[Dec-22]],0))</f>
        <v>250</v>
      </c>
      <c r="M11" s="6">
        <f>INDEX('Umsatz PLAN'!$F$3:$Q$15,MATCH($E11,'Umsatz PLAN'!$E$3:$E$15,0),MATCH(M$3,Tabelle354[[#Headers],[Jan-22]:[Dec-22]],0))</f>
        <v>250</v>
      </c>
      <c r="N11" s="6">
        <f>INDEX('Umsatz PLAN'!$F$3:$Q$15,MATCH($E11,'Umsatz PLAN'!$E$3:$E$15,0),MATCH(N$3,Tabelle354[[#Headers],[Jan-22]:[Dec-22]],0))</f>
        <v>250</v>
      </c>
      <c r="O11" s="6">
        <f>INDEX('Umsatz PLAN'!$F$3:$Q$15,MATCH($E11,'Umsatz PLAN'!$E$3:$E$15,0),MATCH(O$3,Tabelle354[[#Headers],[Jan-22]:[Dec-22]],0))</f>
        <v>250</v>
      </c>
      <c r="P11" s="6">
        <f>INDEX('Umsatz PLAN'!$F$3:$Q$15,MATCH($E11,'Umsatz PLAN'!$E$3:$E$15,0),MATCH(P$3,Tabelle354[[#Headers],[Jan-22]:[Dec-22]],0))</f>
        <v>250</v>
      </c>
      <c r="Q11" s="6">
        <f>INDEX('Umsatz PLAN'!$F$3:$Q$15,MATCH($E11,'Umsatz PLAN'!$E$3:$E$15,0),MATCH(Q$3,Tabelle354[[#Headers],[Jan-22]:[Dec-22]],0))</f>
        <v>250</v>
      </c>
      <c r="R11" s="6">
        <f>INDEX('Umsatz PLAN'!$F$3:$Q$15,MATCH($E11,'Umsatz PLAN'!$E$3:$E$15,0),MATCH(R$3,Tabelle354[[#Headers],[Jan-22]:[Dec-22]],0))</f>
        <v>250</v>
      </c>
      <c r="S11" s="6">
        <f>INDEX('Umsatz PLAN'!$F$3:$Q$15,MATCH($E11,'Umsatz PLAN'!$E$3:$E$15,0),MATCH(S$3,Tabelle354[[#Headers],[Jan-22]:[Dec-22]],0))</f>
        <v>275</v>
      </c>
      <c r="T11" s="6">
        <f>INDEX('Umsatz PLAN'!$F$3:$Q$15,MATCH($E11,'Umsatz PLAN'!$E$3:$E$15,0),MATCH(T$3,Tabelle354[[#Headers],[Jan-22]:[Dec-22]],0))</f>
        <v>330</v>
      </c>
      <c r="U11" s="6">
        <f>+SUM(Tabelle3538[[#This Row],[Jan-22]:[Dec-22]])</f>
        <v>3105</v>
      </c>
      <c r="V11" s="24"/>
    </row>
    <row r="12" spans="1:22" s="2" customFormat="1" ht="13.5" customHeight="1">
      <c r="A12" s="2" t="str">
        <f>+'Umsatz PLAN'!A11</f>
        <v>Products Americas</v>
      </c>
      <c r="B12" s="2" t="str">
        <f>+'Umsatz PLAN'!B11</f>
        <v>Las Vegas</v>
      </c>
      <c r="C12" s="2" t="str">
        <f>+'Umsatz PLAN'!C11</f>
        <v>Americas</v>
      </c>
      <c r="D12" s="2" t="str">
        <f>+'Umsatz PLAN'!D11</f>
        <v>PLAN</v>
      </c>
      <c r="E12" s="2" t="str">
        <f>+CONCATENATE(Tabelle3538[[#This Row],[Project]],Tabelle3538[[#This Row],[Sub Project]],Tabelle3538[[#This Row],[PLAN / ACT]])</f>
        <v>Products AmericasLas VegasPLAN</v>
      </c>
      <c r="F12" s="2" t="str">
        <f>IFERROR(VLOOKUP(Tabelle3538[[#This Row],[Key]],Tabelle3567[[#Headers],[#Data],[Key]:[Dec-22]],2,FALSE)," ")</f>
        <v xml:space="preserve"> </v>
      </c>
      <c r="G12" s="2" t="str">
        <f>IFERROR(VLOOKUP(Tabelle3538[[#This Row],[Key]],'Umsatz ACT'!F:H,3,FALSE)," ")</f>
        <v xml:space="preserve"> </v>
      </c>
      <c r="H12" s="2" t="str">
        <f>+IFERROR(VLOOKUP(Tabelle3538[[#This Row],[Key]],'Umsatz ACT'!F:I,4,FALSE)," ")</f>
        <v xml:space="preserve"> </v>
      </c>
      <c r="I12" s="6">
        <f>INDEX('Umsatz PLAN'!$F$3:$Q$15,MATCH($E12,'Umsatz PLAN'!$E$3:$E$15,0),MATCH(I$3,Tabelle354[[#Headers],[Jan-22]:[Dec-22]],0))</f>
        <v>250</v>
      </c>
      <c r="J12" s="6">
        <f>INDEX('Umsatz PLAN'!$F$3:$Q$15,MATCH($E12,'Umsatz PLAN'!$E$3:$E$15,0),MATCH(J$3,Tabelle354[[#Headers],[Jan-22]:[Dec-22]],0))</f>
        <v>250</v>
      </c>
      <c r="K12" s="6">
        <f>INDEX('Umsatz PLAN'!$F$3:$Q$15,MATCH($E12,'Umsatz PLAN'!$E$3:$E$15,0),MATCH(K$3,Tabelle354[[#Headers],[Jan-22]:[Dec-22]],0))</f>
        <v>250</v>
      </c>
      <c r="L12" s="6">
        <f>INDEX('Umsatz PLAN'!$F$3:$Q$15,MATCH($E12,'Umsatz PLAN'!$E$3:$E$15,0),MATCH(L$3,Tabelle354[[#Headers],[Jan-22]:[Dec-22]],0))</f>
        <v>250</v>
      </c>
      <c r="M12" s="6">
        <f>INDEX('Umsatz PLAN'!$F$3:$Q$15,MATCH($E12,'Umsatz PLAN'!$E$3:$E$15,0),MATCH(M$3,Tabelle354[[#Headers],[Jan-22]:[Dec-22]],0))</f>
        <v>250</v>
      </c>
      <c r="N12" s="6">
        <f>INDEX('Umsatz PLAN'!$F$3:$Q$15,MATCH($E12,'Umsatz PLAN'!$E$3:$E$15,0),MATCH(N$3,Tabelle354[[#Headers],[Jan-22]:[Dec-22]],0))</f>
        <v>250</v>
      </c>
      <c r="O12" s="6">
        <f>INDEX('Umsatz PLAN'!$F$3:$Q$15,MATCH($E12,'Umsatz PLAN'!$E$3:$E$15,0),MATCH(O$3,Tabelle354[[#Headers],[Jan-22]:[Dec-22]],0))</f>
        <v>250</v>
      </c>
      <c r="P12" s="6">
        <f>INDEX('Umsatz PLAN'!$F$3:$Q$15,MATCH($E12,'Umsatz PLAN'!$E$3:$E$15,0),MATCH(P$3,Tabelle354[[#Headers],[Jan-22]:[Dec-22]],0))</f>
        <v>250</v>
      </c>
      <c r="Q12" s="6">
        <f>INDEX('Umsatz PLAN'!$F$3:$Q$15,MATCH($E12,'Umsatz PLAN'!$E$3:$E$15,0),MATCH(Q$3,Tabelle354[[#Headers],[Jan-22]:[Dec-22]],0))</f>
        <v>250</v>
      </c>
      <c r="R12" s="6">
        <f>INDEX('Umsatz PLAN'!$F$3:$Q$15,MATCH($E12,'Umsatz PLAN'!$E$3:$E$15,0),MATCH(R$3,Tabelle354[[#Headers],[Jan-22]:[Dec-22]],0))</f>
        <v>250</v>
      </c>
      <c r="S12" s="6">
        <f>INDEX('Umsatz PLAN'!$F$3:$Q$15,MATCH($E12,'Umsatz PLAN'!$E$3:$E$15,0),MATCH(S$3,Tabelle354[[#Headers],[Jan-22]:[Dec-22]],0))</f>
        <v>275</v>
      </c>
      <c r="T12" s="6">
        <f>INDEX('Umsatz PLAN'!$F$3:$Q$15,MATCH($E12,'Umsatz PLAN'!$E$3:$E$15,0),MATCH(T$3,Tabelle354[[#Headers],[Jan-22]:[Dec-22]],0))</f>
        <v>330</v>
      </c>
      <c r="U12" s="6">
        <f>+SUM(Tabelle3538[[#This Row],[Jan-22]:[Dec-22]])</f>
        <v>3105</v>
      </c>
      <c r="V12" s="24"/>
    </row>
    <row r="13" spans="1:22" s="2" customFormat="1" ht="13.5" customHeight="1">
      <c r="A13" s="2" t="str">
        <f>+'Umsatz PLAN'!A12</f>
        <v>Products Americas</v>
      </c>
      <c r="B13" s="2" t="str">
        <f>+'Umsatz PLAN'!B12</f>
        <v>New York</v>
      </c>
      <c r="C13" s="2" t="str">
        <f>+'Umsatz PLAN'!C12</f>
        <v>Americas</v>
      </c>
      <c r="D13" s="2" t="str">
        <f>+'Umsatz PLAN'!D12</f>
        <v>PLAN</v>
      </c>
      <c r="E13" s="2" t="str">
        <f>+CONCATENATE(Tabelle3538[[#This Row],[Project]],Tabelle3538[[#This Row],[Sub Project]],Tabelle3538[[#This Row],[PLAN / ACT]])</f>
        <v>Products AmericasNew YorkPLAN</v>
      </c>
      <c r="F13" s="2" t="str">
        <f>IFERROR(VLOOKUP(Tabelle3538[[#This Row],[Key]],Tabelle3567[[#Headers],[#Data],[Key]:[Dec-22]],2,FALSE)," ")</f>
        <v xml:space="preserve"> </v>
      </c>
      <c r="G13" s="2" t="str">
        <f>IFERROR(VLOOKUP(Tabelle3538[[#This Row],[Key]],'Umsatz ACT'!F:H,3,FALSE)," ")</f>
        <v xml:space="preserve"> </v>
      </c>
      <c r="H13" s="2" t="str">
        <f>+IFERROR(VLOOKUP(Tabelle3538[[#This Row],[Key]],'Umsatz ACT'!F:I,4,FALSE)," ")</f>
        <v xml:space="preserve"> </v>
      </c>
      <c r="I13" s="6">
        <f>INDEX('Umsatz PLAN'!$F$3:$Q$15,MATCH($E13,'Umsatz PLAN'!$E$3:$E$15,0),MATCH(I$3,Tabelle354[[#Headers],[Jan-22]:[Dec-22]],0))</f>
        <v>100</v>
      </c>
      <c r="J13" s="6">
        <f>INDEX('Umsatz PLAN'!$F$3:$Q$15,MATCH($E13,'Umsatz PLAN'!$E$3:$E$15,0),MATCH(J$3,Tabelle354[[#Headers],[Jan-22]:[Dec-22]],0))</f>
        <v>100</v>
      </c>
      <c r="K13" s="6">
        <f>INDEX('Umsatz PLAN'!$F$3:$Q$15,MATCH($E13,'Umsatz PLAN'!$E$3:$E$15,0),MATCH(K$3,Tabelle354[[#Headers],[Jan-22]:[Dec-22]],0))</f>
        <v>100</v>
      </c>
      <c r="L13" s="6">
        <f>INDEX('Umsatz PLAN'!$F$3:$Q$15,MATCH($E13,'Umsatz PLAN'!$E$3:$E$15,0),MATCH(L$3,Tabelle354[[#Headers],[Jan-22]:[Dec-22]],0))</f>
        <v>100</v>
      </c>
      <c r="M13" s="6">
        <f>INDEX('Umsatz PLAN'!$F$3:$Q$15,MATCH($E13,'Umsatz PLAN'!$E$3:$E$15,0),MATCH(M$3,Tabelle354[[#Headers],[Jan-22]:[Dec-22]],0))</f>
        <v>100</v>
      </c>
      <c r="N13" s="6">
        <f>INDEX('Umsatz PLAN'!$F$3:$Q$15,MATCH($E13,'Umsatz PLAN'!$E$3:$E$15,0),MATCH(N$3,Tabelle354[[#Headers],[Jan-22]:[Dec-22]],0))</f>
        <v>100</v>
      </c>
      <c r="O13" s="6">
        <f>INDEX('Umsatz PLAN'!$F$3:$Q$15,MATCH($E13,'Umsatz PLAN'!$E$3:$E$15,0),MATCH(O$3,Tabelle354[[#Headers],[Jan-22]:[Dec-22]],0))</f>
        <v>100</v>
      </c>
      <c r="P13" s="6">
        <f>INDEX('Umsatz PLAN'!$F$3:$Q$15,MATCH($E13,'Umsatz PLAN'!$E$3:$E$15,0),MATCH(P$3,Tabelle354[[#Headers],[Jan-22]:[Dec-22]],0))</f>
        <v>100</v>
      </c>
      <c r="Q13" s="6">
        <f>INDEX('Umsatz PLAN'!$F$3:$Q$15,MATCH($E13,'Umsatz PLAN'!$E$3:$E$15,0),MATCH(Q$3,Tabelle354[[#Headers],[Jan-22]:[Dec-22]],0))</f>
        <v>100</v>
      </c>
      <c r="R13" s="6">
        <f>INDEX('Umsatz PLAN'!$F$3:$Q$15,MATCH($E13,'Umsatz PLAN'!$E$3:$E$15,0),MATCH(R$3,Tabelle354[[#Headers],[Jan-22]:[Dec-22]],0))</f>
        <v>100</v>
      </c>
      <c r="S13" s="6">
        <f>INDEX('Umsatz PLAN'!$F$3:$Q$15,MATCH($E13,'Umsatz PLAN'!$E$3:$E$15,0),MATCH(S$3,Tabelle354[[#Headers],[Jan-22]:[Dec-22]],0))</f>
        <v>110.00000000000001</v>
      </c>
      <c r="T13" s="6">
        <f>INDEX('Umsatz PLAN'!$F$3:$Q$15,MATCH($E13,'Umsatz PLAN'!$E$3:$E$15,0),MATCH(T$3,Tabelle354[[#Headers],[Jan-22]:[Dec-22]],0))</f>
        <v>132</v>
      </c>
      <c r="U13" s="6">
        <f>+SUM(Tabelle3538[[#This Row],[Jan-22]:[Dec-22]])</f>
        <v>1242</v>
      </c>
      <c r="V13" s="24"/>
    </row>
    <row r="14" spans="1:22" s="2" customFormat="1" ht="13.5" customHeight="1">
      <c r="A14" s="2" t="str">
        <f>+'Umsatz PLAN'!A13</f>
        <v>Products Asia</v>
      </c>
      <c r="B14" s="2" t="str">
        <f>+'Umsatz PLAN'!B13</f>
        <v>Shenzen</v>
      </c>
      <c r="C14" s="2" t="str">
        <f>+'Umsatz PLAN'!C13</f>
        <v>Asia</v>
      </c>
      <c r="D14" s="2" t="str">
        <f>+'Umsatz PLAN'!D13</f>
        <v>PLAN</v>
      </c>
      <c r="E14" s="2" t="str">
        <f>+CONCATENATE(Tabelle3538[[#This Row],[Project]],Tabelle3538[[#This Row],[Sub Project]],Tabelle3538[[#This Row],[PLAN / ACT]])</f>
        <v>Products AsiaShenzenPLAN</v>
      </c>
      <c r="F14" s="2" t="str">
        <f>IFERROR(VLOOKUP(Tabelle3538[[#This Row],[Key]],Tabelle3567[[#Headers],[#Data],[Key]:[Dec-22]],2,FALSE)," ")</f>
        <v xml:space="preserve"> </v>
      </c>
      <c r="G14" s="2" t="str">
        <f>IFERROR(VLOOKUP(Tabelle3538[[#This Row],[Key]],'Umsatz ACT'!F:H,3,FALSE)," ")</f>
        <v xml:space="preserve"> </v>
      </c>
      <c r="H14" s="2" t="str">
        <f>+IFERROR(VLOOKUP(Tabelle3538[[#This Row],[Key]],'Umsatz ACT'!F:I,4,FALSE)," ")</f>
        <v xml:space="preserve"> </v>
      </c>
      <c r="I14" s="6">
        <f>INDEX('Umsatz PLAN'!$F$3:$Q$15,MATCH($E14,'Umsatz PLAN'!$E$3:$E$15,0),MATCH(I$3,Tabelle354[[#Headers],[Jan-22]:[Dec-22]],0))</f>
        <v>100</v>
      </c>
      <c r="J14" s="6">
        <f>INDEX('Umsatz PLAN'!$F$3:$Q$15,MATCH($E14,'Umsatz PLAN'!$E$3:$E$15,0),MATCH(J$3,Tabelle354[[#Headers],[Jan-22]:[Dec-22]],0))</f>
        <v>100</v>
      </c>
      <c r="K14" s="6">
        <f>INDEX('Umsatz PLAN'!$F$3:$Q$15,MATCH($E14,'Umsatz PLAN'!$E$3:$E$15,0),MATCH(K$3,Tabelle354[[#Headers],[Jan-22]:[Dec-22]],0))</f>
        <v>100</v>
      </c>
      <c r="L14" s="6">
        <f>INDEX('Umsatz PLAN'!$F$3:$Q$15,MATCH($E14,'Umsatz PLAN'!$E$3:$E$15,0),MATCH(L$3,Tabelle354[[#Headers],[Jan-22]:[Dec-22]],0))</f>
        <v>100</v>
      </c>
      <c r="M14" s="6">
        <f>INDEX('Umsatz PLAN'!$F$3:$Q$15,MATCH($E14,'Umsatz PLAN'!$E$3:$E$15,0),MATCH(M$3,Tabelle354[[#Headers],[Jan-22]:[Dec-22]],0))</f>
        <v>100</v>
      </c>
      <c r="N14" s="6">
        <f>INDEX('Umsatz PLAN'!$F$3:$Q$15,MATCH($E14,'Umsatz PLAN'!$E$3:$E$15,0),MATCH(N$3,Tabelle354[[#Headers],[Jan-22]:[Dec-22]],0))</f>
        <v>100</v>
      </c>
      <c r="O14" s="6">
        <f>INDEX('Umsatz PLAN'!$F$3:$Q$15,MATCH($E14,'Umsatz PLAN'!$E$3:$E$15,0),MATCH(O$3,Tabelle354[[#Headers],[Jan-22]:[Dec-22]],0))</f>
        <v>100</v>
      </c>
      <c r="P14" s="6">
        <f>INDEX('Umsatz PLAN'!$F$3:$Q$15,MATCH($E14,'Umsatz PLAN'!$E$3:$E$15,0),MATCH(P$3,Tabelle354[[#Headers],[Jan-22]:[Dec-22]],0))</f>
        <v>100</v>
      </c>
      <c r="Q14" s="6">
        <f>INDEX('Umsatz PLAN'!$F$3:$Q$15,MATCH($E14,'Umsatz PLAN'!$E$3:$E$15,0),MATCH(Q$3,Tabelle354[[#Headers],[Jan-22]:[Dec-22]],0))</f>
        <v>100</v>
      </c>
      <c r="R14" s="6">
        <f>INDEX('Umsatz PLAN'!$F$3:$Q$15,MATCH($E14,'Umsatz PLAN'!$E$3:$E$15,0),MATCH(R$3,Tabelle354[[#Headers],[Jan-22]:[Dec-22]],0))</f>
        <v>100</v>
      </c>
      <c r="S14" s="6">
        <f>INDEX('Umsatz PLAN'!$F$3:$Q$15,MATCH($E14,'Umsatz PLAN'!$E$3:$E$15,0),MATCH(S$3,Tabelle354[[#Headers],[Jan-22]:[Dec-22]],0))</f>
        <v>110.00000000000001</v>
      </c>
      <c r="T14" s="6">
        <f>INDEX('Umsatz PLAN'!$F$3:$Q$15,MATCH($E14,'Umsatz PLAN'!$E$3:$E$15,0),MATCH(T$3,Tabelle354[[#Headers],[Jan-22]:[Dec-22]],0))</f>
        <v>132</v>
      </c>
      <c r="U14" s="6">
        <f>+SUM(Tabelle3538[[#This Row],[Jan-22]:[Dec-22]])</f>
        <v>1242</v>
      </c>
      <c r="V14" s="24"/>
    </row>
    <row r="15" spans="1:22" s="2" customFormat="1" ht="13.5" customHeight="1">
      <c r="A15" s="2" t="str">
        <f>+'Umsatz PLAN'!A14</f>
        <v>Products Asia</v>
      </c>
      <c r="B15" s="2" t="str">
        <f>+'Umsatz PLAN'!B14</f>
        <v>Shanghai</v>
      </c>
      <c r="C15" s="2" t="str">
        <f>+'Umsatz PLAN'!C14</f>
        <v>Asia</v>
      </c>
      <c r="D15" s="2" t="str">
        <f>+'Umsatz PLAN'!D14</f>
        <v>PLAN</v>
      </c>
      <c r="E15" s="2" t="str">
        <f>+CONCATENATE(Tabelle3538[[#This Row],[Project]],Tabelle3538[[#This Row],[Sub Project]],Tabelle3538[[#This Row],[PLAN / ACT]])</f>
        <v>Products AsiaShanghaiPLAN</v>
      </c>
      <c r="F15" s="2" t="str">
        <f>IFERROR(VLOOKUP(Tabelle3538[[#This Row],[Key]],Tabelle3567[[#Headers],[#Data],[Key]:[Dec-22]],2,FALSE)," ")</f>
        <v xml:space="preserve"> </v>
      </c>
      <c r="G15" s="2" t="str">
        <f>IFERROR(VLOOKUP(Tabelle3538[[#This Row],[Key]],'Umsatz ACT'!F:H,3,FALSE)," ")</f>
        <v xml:space="preserve"> </v>
      </c>
      <c r="H15" s="2" t="str">
        <f>+IFERROR(VLOOKUP(Tabelle3538[[#This Row],[Key]],'Umsatz ACT'!F:I,4,FALSE)," ")</f>
        <v xml:space="preserve"> </v>
      </c>
      <c r="I15" s="6">
        <f>INDEX('Umsatz PLAN'!$F$3:$Q$15,MATCH($E15,'Umsatz PLAN'!$E$3:$E$15,0),MATCH(I$3,Tabelle354[[#Headers],[Jan-22]:[Dec-22]],0))</f>
        <v>100</v>
      </c>
      <c r="J15" s="6">
        <f>INDEX('Umsatz PLAN'!$F$3:$Q$15,MATCH($E15,'Umsatz PLAN'!$E$3:$E$15,0),MATCH(J$3,Tabelle354[[#Headers],[Jan-22]:[Dec-22]],0))</f>
        <v>100</v>
      </c>
      <c r="K15" s="6">
        <f>INDEX('Umsatz PLAN'!$F$3:$Q$15,MATCH($E15,'Umsatz PLAN'!$E$3:$E$15,0),MATCH(K$3,Tabelle354[[#Headers],[Jan-22]:[Dec-22]],0))</f>
        <v>100</v>
      </c>
      <c r="L15" s="6">
        <f>INDEX('Umsatz PLAN'!$F$3:$Q$15,MATCH($E15,'Umsatz PLAN'!$E$3:$E$15,0),MATCH(L$3,Tabelle354[[#Headers],[Jan-22]:[Dec-22]],0))</f>
        <v>100</v>
      </c>
      <c r="M15" s="6">
        <f>INDEX('Umsatz PLAN'!$F$3:$Q$15,MATCH($E15,'Umsatz PLAN'!$E$3:$E$15,0),MATCH(M$3,Tabelle354[[#Headers],[Jan-22]:[Dec-22]],0))</f>
        <v>100</v>
      </c>
      <c r="N15" s="6">
        <f>INDEX('Umsatz PLAN'!$F$3:$Q$15,MATCH($E15,'Umsatz PLAN'!$E$3:$E$15,0),MATCH(N$3,Tabelle354[[#Headers],[Jan-22]:[Dec-22]],0))</f>
        <v>100</v>
      </c>
      <c r="O15" s="6">
        <f>INDEX('Umsatz PLAN'!$F$3:$Q$15,MATCH($E15,'Umsatz PLAN'!$E$3:$E$15,0),MATCH(O$3,Tabelle354[[#Headers],[Jan-22]:[Dec-22]],0))</f>
        <v>100</v>
      </c>
      <c r="P15" s="6">
        <f>INDEX('Umsatz PLAN'!$F$3:$Q$15,MATCH($E15,'Umsatz PLAN'!$E$3:$E$15,0),MATCH(P$3,Tabelle354[[#Headers],[Jan-22]:[Dec-22]],0))</f>
        <v>100</v>
      </c>
      <c r="Q15" s="6">
        <f>INDEX('Umsatz PLAN'!$F$3:$Q$15,MATCH($E15,'Umsatz PLAN'!$E$3:$E$15,0),MATCH(Q$3,Tabelle354[[#Headers],[Jan-22]:[Dec-22]],0))</f>
        <v>100</v>
      </c>
      <c r="R15" s="6">
        <f>INDEX('Umsatz PLAN'!$F$3:$Q$15,MATCH($E15,'Umsatz PLAN'!$E$3:$E$15,0),MATCH(R$3,Tabelle354[[#Headers],[Jan-22]:[Dec-22]],0))</f>
        <v>100</v>
      </c>
      <c r="S15" s="6">
        <f>INDEX('Umsatz PLAN'!$F$3:$Q$15,MATCH($E15,'Umsatz PLAN'!$E$3:$E$15,0),MATCH(S$3,Tabelle354[[#Headers],[Jan-22]:[Dec-22]],0))</f>
        <v>110.00000000000001</v>
      </c>
      <c r="T15" s="6">
        <f>INDEX('Umsatz PLAN'!$F$3:$Q$15,MATCH($E15,'Umsatz PLAN'!$E$3:$E$15,0),MATCH(T$3,Tabelle354[[#Headers],[Jan-22]:[Dec-22]],0))</f>
        <v>132</v>
      </c>
      <c r="U15" s="6">
        <f>+SUM(Tabelle3538[[#This Row],[Jan-22]:[Dec-22]])</f>
        <v>1242</v>
      </c>
      <c r="V15" s="24"/>
    </row>
    <row r="16" spans="1:22" s="2" customFormat="1" ht="13.5" customHeight="1">
      <c r="A16" s="2" t="str">
        <f>+'Umsatz PLAN'!A15</f>
        <v>Products Asia</v>
      </c>
      <c r="B16" s="2" t="str">
        <f>+'Umsatz PLAN'!B15</f>
        <v>Peking</v>
      </c>
      <c r="C16" s="2" t="str">
        <f>+'Umsatz PLAN'!C15</f>
        <v>Asia</v>
      </c>
      <c r="D16" s="2" t="str">
        <f>+'Umsatz PLAN'!D15</f>
        <v>PLAN</v>
      </c>
      <c r="E16" s="2" t="str">
        <f>+CONCATENATE(Tabelle3538[[#This Row],[Project]],Tabelle3538[[#This Row],[Sub Project]],Tabelle3538[[#This Row],[PLAN / ACT]])</f>
        <v>Products AsiaPekingPLAN</v>
      </c>
      <c r="F16" s="2" t="str">
        <f>IFERROR(VLOOKUP(Tabelle3538[[#This Row],[Key]],Tabelle3567[[#Headers],[#Data],[Key]:[Dec-22]],2,FALSE)," ")</f>
        <v xml:space="preserve"> </v>
      </c>
      <c r="G16" s="2" t="str">
        <f>IFERROR(VLOOKUP(Tabelle3538[[#This Row],[Key]],'Umsatz ACT'!F:H,3,FALSE)," ")</f>
        <v xml:space="preserve"> </v>
      </c>
      <c r="H16" s="2" t="str">
        <f>+IFERROR(VLOOKUP(Tabelle3538[[#This Row],[Key]],'Umsatz ACT'!F:I,4,FALSE)," ")</f>
        <v xml:space="preserve"> </v>
      </c>
      <c r="I16" s="6">
        <f>INDEX('Umsatz PLAN'!$F$3:$Q$15,MATCH($E16,'Umsatz PLAN'!$E$3:$E$15,0),MATCH(I$3,Tabelle354[[#Headers],[Jan-22]:[Dec-22]],0))</f>
        <v>100</v>
      </c>
      <c r="J16" s="6">
        <f>INDEX('Umsatz PLAN'!$F$3:$Q$15,MATCH($E16,'Umsatz PLAN'!$E$3:$E$15,0),MATCH(J$3,Tabelle354[[#Headers],[Jan-22]:[Dec-22]],0))</f>
        <v>100</v>
      </c>
      <c r="K16" s="6">
        <f>INDEX('Umsatz PLAN'!$F$3:$Q$15,MATCH($E16,'Umsatz PLAN'!$E$3:$E$15,0),MATCH(K$3,Tabelle354[[#Headers],[Jan-22]:[Dec-22]],0))</f>
        <v>100</v>
      </c>
      <c r="L16" s="6">
        <f>INDEX('Umsatz PLAN'!$F$3:$Q$15,MATCH($E16,'Umsatz PLAN'!$E$3:$E$15,0),MATCH(L$3,Tabelle354[[#Headers],[Jan-22]:[Dec-22]],0))</f>
        <v>100</v>
      </c>
      <c r="M16" s="6">
        <f>INDEX('Umsatz PLAN'!$F$3:$Q$15,MATCH($E16,'Umsatz PLAN'!$E$3:$E$15,0),MATCH(M$3,Tabelle354[[#Headers],[Jan-22]:[Dec-22]],0))</f>
        <v>100</v>
      </c>
      <c r="N16" s="6">
        <f>INDEX('Umsatz PLAN'!$F$3:$Q$15,MATCH($E16,'Umsatz PLAN'!$E$3:$E$15,0),MATCH(N$3,Tabelle354[[#Headers],[Jan-22]:[Dec-22]],0))</f>
        <v>100</v>
      </c>
      <c r="O16" s="6">
        <f>INDEX('Umsatz PLAN'!$F$3:$Q$15,MATCH($E16,'Umsatz PLAN'!$E$3:$E$15,0),MATCH(O$3,Tabelle354[[#Headers],[Jan-22]:[Dec-22]],0))</f>
        <v>100</v>
      </c>
      <c r="P16" s="6">
        <f>INDEX('Umsatz PLAN'!$F$3:$Q$15,MATCH($E16,'Umsatz PLAN'!$E$3:$E$15,0),MATCH(P$3,Tabelle354[[#Headers],[Jan-22]:[Dec-22]],0))</f>
        <v>100</v>
      </c>
      <c r="Q16" s="6">
        <f>INDEX('Umsatz PLAN'!$F$3:$Q$15,MATCH($E16,'Umsatz PLAN'!$E$3:$E$15,0),MATCH(Q$3,Tabelle354[[#Headers],[Jan-22]:[Dec-22]],0))</f>
        <v>100</v>
      </c>
      <c r="R16" s="6">
        <f>INDEX('Umsatz PLAN'!$F$3:$Q$15,MATCH($E16,'Umsatz PLAN'!$E$3:$E$15,0),MATCH(R$3,Tabelle354[[#Headers],[Jan-22]:[Dec-22]],0))</f>
        <v>100</v>
      </c>
      <c r="S16" s="6">
        <f>INDEX('Umsatz PLAN'!$F$3:$Q$15,MATCH($E16,'Umsatz PLAN'!$E$3:$E$15,0),MATCH(S$3,Tabelle354[[#Headers],[Jan-22]:[Dec-22]],0))</f>
        <v>110.00000000000001</v>
      </c>
      <c r="T16" s="6">
        <f>INDEX('Umsatz PLAN'!$F$3:$Q$15,MATCH($E16,'Umsatz PLAN'!$E$3:$E$15,0),MATCH(T$3,Tabelle354[[#Headers],[Jan-22]:[Dec-22]],0))</f>
        <v>132</v>
      </c>
      <c r="U16" s="6">
        <f>+SUM(Tabelle3538[[#This Row],[Jan-22]:[Dec-22]])</f>
        <v>1242</v>
      </c>
      <c r="V16" s="24"/>
    </row>
    <row r="17" spans="1:22" s="2" customFormat="1" ht="13.5" customHeight="1">
      <c r="A17" s="2" t="str">
        <f>+'Umsatz ACT'!B5</f>
        <v>Products Germany</v>
      </c>
      <c r="B17" s="2" t="str">
        <f>+'Umsatz ACT'!C5</f>
        <v>Stuttgart</v>
      </c>
      <c r="C17" s="2" t="str">
        <f>+'Umsatz ACT'!D5</f>
        <v>Germany</v>
      </c>
      <c r="D17" s="2" t="str">
        <f>+'Umsatz ACT'!E5</f>
        <v>ACT</v>
      </c>
      <c r="E17" s="7" t="str">
        <f>+CONCATENATE(Tabelle3538[[#This Row],[Project]],Tabelle3538[[#This Row],[Sub Project]],Tabelle3538[[#This Row],[PLAN / ACT]])</f>
        <v>Products GermanyStuttgartACT</v>
      </c>
      <c r="F17" s="2" t="str">
        <f>IFERROR(VLOOKUP(Tabelle3538[[#This Row],[Key]],Tabelle3567[[#Headers],[#Data],[Key]:[Dec-22]],2,FALSE)," ")</f>
        <v>Red</v>
      </c>
      <c r="G17" s="2" t="str">
        <f>IFERROR(VLOOKUP(Tabelle3538[[#This Row],[Key]],'Umsatz ACT'!F:H,3,FALSE)," ")</f>
        <v>Green</v>
      </c>
      <c r="H17" s="2" t="str">
        <f>+IFERROR(VLOOKUP(Tabelle3538[[#This Row],[Key]],'Umsatz ACT'!F:I,4,FALSE)," ")</f>
        <v>Frank</v>
      </c>
      <c r="I17" s="6">
        <f>INDEX(Tabelle3567[[Jan-22]:[Dec-22]], MATCH($E17,Tabelle3567[Key],0),MATCH(I$3,Tabelle3567[[#Headers],[Jan-22]:[Dec-22]],0))</f>
        <v>150</v>
      </c>
      <c r="J17" s="6">
        <f>INDEX(Tabelle3567[[Jan-22]:[Dec-22]], MATCH($E17,Tabelle3567[Key],0),MATCH(J$3,Tabelle3567[[#Headers],[Jan-22]:[Dec-22]],0))</f>
        <v>140</v>
      </c>
      <c r="K17" s="6">
        <f>INDEX(Tabelle3567[[Jan-22]:[Dec-22]], MATCH($E17,Tabelle3567[Key],0),MATCH(K$3,Tabelle3567[[#Headers],[Jan-22]:[Dec-22]],0))</f>
        <v>140</v>
      </c>
      <c r="L17" s="6">
        <f>INDEX(Tabelle3567[[Jan-22]:[Dec-22]], MATCH($E17,Tabelle3567[Key],0),MATCH(L$3,Tabelle3567[[#Headers],[Jan-22]:[Dec-22]],0))</f>
        <v>140</v>
      </c>
      <c r="M17" s="6">
        <f>INDEX(Tabelle3567[[Jan-22]:[Dec-22]], MATCH($E17,Tabelle3567[Key],0),MATCH(M$3,Tabelle3567[[#Headers],[Jan-22]:[Dec-22]],0))</f>
        <v>130</v>
      </c>
      <c r="N17" s="6">
        <f>INDEX(Tabelle3567[[Jan-22]:[Dec-22]], MATCH($E17,Tabelle3567[Key],0),MATCH(N$3,Tabelle3567[[#Headers],[Jan-22]:[Dec-22]],0))</f>
        <v>130</v>
      </c>
      <c r="O17" s="6">
        <f>INDEX(Tabelle3567[[Jan-22]:[Dec-22]], MATCH($E17,Tabelle3567[Key],0),MATCH(O$3,Tabelle3567[[#Headers],[Jan-22]:[Dec-22]],0))</f>
        <v>130</v>
      </c>
      <c r="P17" s="6">
        <f>INDEX(Tabelle3567[[Jan-22]:[Dec-22]], MATCH($E17,Tabelle3567[Key],0),MATCH(P$3,Tabelle3567[[#Headers],[Jan-22]:[Dec-22]],0))</f>
        <v>0</v>
      </c>
      <c r="Q17" s="6">
        <f>INDEX(Tabelle3567[[Jan-22]:[Dec-22]], MATCH($E17,Tabelle3567[Key],0),MATCH(Q$3,Tabelle3567[[#Headers],[Jan-22]:[Dec-22]],0))</f>
        <v>0</v>
      </c>
      <c r="R17" s="6">
        <f>INDEX(Tabelle3567[[Jan-22]:[Dec-22]], MATCH($E17,Tabelle3567[Key],0),MATCH(R$3,Tabelle3567[[#Headers],[Jan-22]:[Dec-22]],0))</f>
        <v>0</v>
      </c>
      <c r="S17" s="6">
        <f>INDEX(Tabelle3567[[Jan-22]:[Dec-22]], MATCH($E17,Tabelle3567[Key],0),MATCH(S$3,Tabelle3567[[#Headers],[Jan-22]:[Dec-22]],0))</f>
        <v>0</v>
      </c>
      <c r="T17" s="6">
        <f>INDEX(Tabelle3567[[Jan-22]:[Dec-22]], MATCH($E17,Tabelle3567[Key],0),MATCH(T$3,Tabelle3567[[#Headers],[Jan-22]:[Dec-22]],0))</f>
        <v>0</v>
      </c>
      <c r="U17" s="6">
        <f>+SUM(Tabelle3538[[#This Row],[Jan-22]:[Dec-22]])</f>
        <v>960</v>
      </c>
      <c r="V17" s="24">
        <v>50</v>
      </c>
    </row>
    <row r="18" spans="1:22" s="2" customFormat="1" ht="13.5" customHeight="1">
      <c r="A18" s="2" t="str">
        <f>+'Umsatz ACT'!B6</f>
        <v>Products Germany</v>
      </c>
      <c r="B18" s="2" t="str">
        <f>+'Umsatz ACT'!C6</f>
        <v>München</v>
      </c>
      <c r="C18" s="2" t="str">
        <f>+'Umsatz ACT'!D6</f>
        <v>Germany</v>
      </c>
      <c r="D18" s="2" t="str">
        <f>+'Umsatz ACT'!E7</f>
        <v>ACT</v>
      </c>
      <c r="E18" s="7" t="str">
        <f>+CONCATENATE(Tabelle3538[[#This Row],[Project]],Tabelle3538[[#This Row],[Sub Project]],Tabelle3538[[#This Row],[PLAN / ACT]])</f>
        <v>Products GermanyMünchenACT</v>
      </c>
      <c r="F18" s="2" t="str">
        <f>IFERROR(VLOOKUP(Tabelle3538[[#This Row],[Key]],Tabelle3567[[#Headers],[#Data],[Key]:[Dec-22]],2,FALSE)," ")</f>
        <v>Yellow</v>
      </c>
      <c r="G18" s="2" t="str">
        <f>IFERROR(VLOOKUP(Tabelle3538[[#This Row],[Key]],'Umsatz ACT'!F:H,3,FALSE)," ")</f>
        <v>Green</v>
      </c>
      <c r="H18" s="2" t="str">
        <f>+IFERROR(VLOOKUP(Tabelle3538[[#This Row],[Key]],'Umsatz ACT'!F:I,4,FALSE)," ")</f>
        <v>Frank</v>
      </c>
      <c r="I18" s="6">
        <f>INDEX(Tabelle3567[[Jan-22]:[Dec-22]], MATCH($E18,Tabelle3567[Key],0),MATCH(I$3,Tabelle3567[[#Headers],[Jan-22]:[Dec-22]],0))</f>
        <v>200</v>
      </c>
      <c r="J18" s="6">
        <f>INDEX(Tabelle3567[[Jan-22]:[Dec-22]], MATCH($E18,Tabelle3567[Key],0),MATCH(J$3,Tabelle3567[[#Headers],[Jan-22]:[Dec-22]],0))</f>
        <v>190</v>
      </c>
      <c r="K18" s="6">
        <f>INDEX(Tabelle3567[[Jan-22]:[Dec-22]], MATCH($E18,Tabelle3567[Key],0),MATCH(K$3,Tabelle3567[[#Headers],[Jan-22]:[Dec-22]],0))</f>
        <v>180</v>
      </c>
      <c r="L18" s="6">
        <f>INDEX(Tabelle3567[[Jan-22]:[Dec-22]], MATCH($E18,Tabelle3567[Key],0),MATCH(L$3,Tabelle3567[[#Headers],[Jan-22]:[Dec-22]],0))</f>
        <v>180</v>
      </c>
      <c r="M18" s="6">
        <f>INDEX(Tabelle3567[[Jan-22]:[Dec-22]], MATCH($E18,Tabelle3567[Key],0),MATCH(M$3,Tabelle3567[[#Headers],[Jan-22]:[Dec-22]],0))</f>
        <v>180</v>
      </c>
      <c r="N18" s="6">
        <f>INDEX(Tabelle3567[[Jan-22]:[Dec-22]], MATCH($E18,Tabelle3567[Key],0),MATCH(N$3,Tabelle3567[[#Headers],[Jan-22]:[Dec-22]],0))</f>
        <v>180</v>
      </c>
      <c r="O18" s="6">
        <f>INDEX(Tabelle3567[[Jan-22]:[Dec-22]], MATCH($E18,Tabelle3567[Key],0),MATCH(O$3,Tabelle3567[[#Headers],[Jan-22]:[Dec-22]],0))</f>
        <v>180</v>
      </c>
      <c r="P18" s="6">
        <f>INDEX(Tabelle3567[[Jan-22]:[Dec-22]], MATCH($E18,Tabelle3567[Key],0),MATCH(P$3,Tabelle3567[[#Headers],[Jan-22]:[Dec-22]],0))</f>
        <v>0</v>
      </c>
      <c r="Q18" s="6">
        <f>INDEX(Tabelle3567[[Jan-22]:[Dec-22]], MATCH($E18,Tabelle3567[Key],0),MATCH(Q$3,Tabelle3567[[#Headers],[Jan-22]:[Dec-22]],0))</f>
        <v>0</v>
      </c>
      <c r="R18" s="6">
        <f>INDEX(Tabelle3567[[Jan-22]:[Dec-22]], MATCH($E18,Tabelle3567[Key],0),MATCH(R$3,Tabelle3567[[#Headers],[Jan-22]:[Dec-22]],0))</f>
        <v>0</v>
      </c>
      <c r="S18" s="6">
        <f>INDEX(Tabelle3567[[Jan-22]:[Dec-22]], MATCH($E18,Tabelle3567[Key],0),MATCH(S$3,Tabelle3567[[#Headers],[Jan-22]:[Dec-22]],0))</f>
        <v>0</v>
      </c>
      <c r="T18" s="6">
        <f>INDEX(Tabelle3567[[Jan-22]:[Dec-22]], MATCH($E18,Tabelle3567[Key],0),MATCH(T$3,Tabelle3567[[#Headers],[Jan-22]:[Dec-22]],0))</f>
        <v>0</v>
      </c>
      <c r="U18" s="6">
        <f>+SUM(Tabelle3538[[#This Row],[Jan-22]:[Dec-22]])</f>
        <v>1290</v>
      </c>
      <c r="V18" s="24">
        <v>10</v>
      </c>
    </row>
    <row r="19" spans="1:22" s="2" customFormat="1" ht="13.5" customHeight="1">
      <c r="A19" s="2" t="str">
        <f>+'Umsatz ACT'!B7</f>
        <v>Products Germany</v>
      </c>
      <c r="B19" s="2" t="str">
        <f>+'Umsatz ACT'!C7</f>
        <v>Essen</v>
      </c>
      <c r="C19" s="2" t="str">
        <f>+'Umsatz ACT'!D7</f>
        <v>Germany</v>
      </c>
      <c r="D19" s="2" t="str">
        <f>+'Umsatz ACT'!E8</f>
        <v>ACT</v>
      </c>
      <c r="E19" s="2" t="str">
        <f>+CONCATENATE(Tabelle3538[[#This Row],[Project]],Tabelle3538[[#This Row],[Sub Project]],Tabelle3538[[#This Row],[PLAN / ACT]])</f>
        <v>Products GermanyEssenACT</v>
      </c>
      <c r="F19" s="2" t="str">
        <f>IFERROR(VLOOKUP(Tabelle3538[[#This Row],[Key]],Tabelle3567[[#Headers],[#Data],[Key]:[Dec-22]],2,FALSE)," ")</f>
        <v>Red</v>
      </c>
      <c r="G19" s="2" t="str">
        <f>IFERROR(VLOOKUP(Tabelle3538[[#This Row],[Key]],'Umsatz ACT'!F:H,3,FALSE)," ")</f>
        <v>Yellow</v>
      </c>
      <c r="H19" s="2" t="str">
        <f>+IFERROR(VLOOKUP(Tabelle3538[[#This Row],[Key]],'Umsatz ACT'!F:I,4,FALSE)," ")</f>
        <v>Peter</v>
      </c>
      <c r="I19" s="6">
        <f>INDEX(Tabelle3567[[Jan-22]:[Dec-22]], MATCH($E19,Tabelle3567[Key],0),MATCH(I$3,Tabelle3567[[#Headers],[Jan-22]:[Dec-22]],0))</f>
        <v>250</v>
      </c>
      <c r="J19" s="6">
        <f>INDEX(Tabelle3567[[Jan-22]:[Dec-22]], MATCH($E19,Tabelle3567[Key],0),MATCH(J$3,Tabelle3567[[#Headers],[Jan-22]:[Dec-22]],0))</f>
        <v>250</v>
      </c>
      <c r="K19" s="6">
        <f>INDEX(Tabelle3567[[Jan-22]:[Dec-22]], MATCH($E19,Tabelle3567[Key],0),MATCH(K$3,Tabelle3567[[#Headers],[Jan-22]:[Dec-22]],0))</f>
        <v>250</v>
      </c>
      <c r="L19" s="6">
        <f>INDEX(Tabelle3567[[Jan-22]:[Dec-22]], MATCH($E19,Tabelle3567[Key],0),MATCH(L$3,Tabelle3567[[#Headers],[Jan-22]:[Dec-22]],0))</f>
        <v>250</v>
      </c>
      <c r="M19" s="6">
        <f>INDEX(Tabelle3567[[Jan-22]:[Dec-22]], MATCH($E19,Tabelle3567[Key],0),MATCH(M$3,Tabelle3567[[#Headers],[Jan-22]:[Dec-22]],0))</f>
        <v>250</v>
      </c>
      <c r="N19" s="6">
        <f>INDEX(Tabelle3567[[Jan-22]:[Dec-22]], MATCH($E19,Tabelle3567[Key],0),MATCH(N$3,Tabelle3567[[#Headers],[Jan-22]:[Dec-22]],0))</f>
        <v>250</v>
      </c>
      <c r="O19" s="6">
        <f>INDEX(Tabelle3567[[Jan-22]:[Dec-22]], MATCH($E19,Tabelle3567[Key],0),MATCH(O$3,Tabelle3567[[#Headers],[Jan-22]:[Dec-22]],0))</f>
        <v>240</v>
      </c>
      <c r="P19" s="6">
        <f>INDEX(Tabelle3567[[Jan-22]:[Dec-22]], MATCH($E19,Tabelle3567[Key],0),MATCH(P$3,Tabelle3567[[#Headers],[Jan-22]:[Dec-22]],0))</f>
        <v>0</v>
      </c>
      <c r="Q19" s="6">
        <f>INDEX(Tabelle3567[[Jan-22]:[Dec-22]], MATCH($E19,Tabelle3567[Key],0),MATCH(Q$3,Tabelle3567[[#Headers],[Jan-22]:[Dec-22]],0))</f>
        <v>0</v>
      </c>
      <c r="R19" s="6">
        <f>INDEX(Tabelle3567[[Jan-22]:[Dec-22]], MATCH($E19,Tabelle3567[Key],0),MATCH(R$3,Tabelle3567[[#Headers],[Jan-22]:[Dec-22]],0))</f>
        <v>0</v>
      </c>
      <c r="S19" s="6">
        <f>INDEX(Tabelle3567[[Jan-22]:[Dec-22]], MATCH($E19,Tabelle3567[Key],0),MATCH(S$3,Tabelle3567[[#Headers],[Jan-22]:[Dec-22]],0))</f>
        <v>0</v>
      </c>
      <c r="T19" s="6">
        <f>INDEX(Tabelle3567[[Jan-22]:[Dec-22]], MATCH($E19,Tabelle3567[Key],0),MATCH(T$3,Tabelle3567[[#Headers],[Jan-22]:[Dec-22]],0))</f>
        <v>0</v>
      </c>
      <c r="U19" s="6">
        <f>+SUM(Tabelle3538[[#This Row],[Jan-22]:[Dec-22]])</f>
        <v>1740</v>
      </c>
      <c r="V19" s="24">
        <v>20</v>
      </c>
    </row>
    <row r="20" spans="1:22" s="2" customFormat="1" ht="13.5" customHeight="1">
      <c r="A20" s="2" t="str">
        <f>+'Umsatz ACT'!B8</f>
        <v>Products Germany</v>
      </c>
      <c r="B20" s="2" t="str">
        <f>+'Umsatz ACT'!C8</f>
        <v>Hamburg</v>
      </c>
      <c r="C20" s="2" t="str">
        <f>+'Umsatz ACT'!D8</f>
        <v>Germany</v>
      </c>
      <c r="D20" s="2" t="str">
        <f>+'Umsatz ACT'!E9</f>
        <v>ACT</v>
      </c>
      <c r="E20" s="7" t="str">
        <f>+CONCATENATE(Tabelle3538[[#This Row],[Project]],Tabelle3538[[#This Row],[Sub Project]],Tabelle3538[[#This Row],[PLAN / ACT]])</f>
        <v>Products GermanyHamburgACT</v>
      </c>
      <c r="F20" s="2" t="str">
        <f>IFERROR(VLOOKUP(Tabelle3538[[#This Row],[Key]],Tabelle3567[[#Headers],[#Data],[Key]:[Dec-22]],2,FALSE)," ")</f>
        <v>Yellow</v>
      </c>
      <c r="G20" s="2" t="str">
        <f>IFERROR(VLOOKUP(Tabelle3538[[#This Row],[Key]],'Umsatz ACT'!F:H,3,FALSE)," ")</f>
        <v>Yellow</v>
      </c>
      <c r="H20" s="2" t="str">
        <f>+IFERROR(VLOOKUP(Tabelle3538[[#This Row],[Key]],'Umsatz ACT'!F:I,4,FALSE)," ")</f>
        <v>Peter</v>
      </c>
      <c r="I20" s="6">
        <f>INDEX(Tabelle3567[[Jan-22]:[Dec-22]], MATCH($E20,Tabelle3567[Key],0),MATCH(I$3,Tabelle3567[[#Headers],[Jan-22]:[Dec-22]],0))</f>
        <v>300</v>
      </c>
      <c r="J20" s="6">
        <f>INDEX(Tabelle3567[[Jan-22]:[Dec-22]], MATCH($E20,Tabelle3567[Key],0),MATCH(J$3,Tabelle3567[[#Headers],[Jan-22]:[Dec-22]],0))</f>
        <v>300</v>
      </c>
      <c r="K20" s="6">
        <f>INDEX(Tabelle3567[[Jan-22]:[Dec-22]], MATCH($E20,Tabelle3567[Key],0),MATCH(K$3,Tabelle3567[[#Headers],[Jan-22]:[Dec-22]],0))</f>
        <v>300</v>
      </c>
      <c r="L20" s="6">
        <f>INDEX(Tabelle3567[[Jan-22]:[Dec-22]], MATCH($E20,Tabelle3567[Key],0),MATCH(L$3,Tabelle3567[[#Headers],[Jan-22]:[Dec-22]],0))</f>
        <v>290</v>
      </c>
      <c r="M20" s="6">
        <f>INDEX(Tabelle3567[[Jan-22]:[Dec-22]], MATCH($E20,Tabelle3567[Key],0),MATCH(M$3,Tabelle3567[[#Headers],[Jan-22]:[Dec-22]],0))</f>
        <v>290</v>
      </c>
      <c r="N20" s="6">
        <f>INDEX(Tabelle3567[[Jan-22]:[Dec-22]], MATCH($E20,Tabelle3567[Key],0),MATCH(N$3,Tabelle3567[[#Headers],[Jan-22]:[Dec-22]],0))</f>
        <v>290</v>
      </c>
      <c r="O20" s="6">
        <f>INDEX(Tabelle3567[[Jan-22]:[Dec-22]], MATCH($E20,Tabelle3567[Key],0),MATCH(O$3,Tabelle3567[[#Headers],[Jan-22]:[Dec-22]],0))</f>
        <v>290</v>
      </c>
      <c r="P20" s="6">
        <f>INDEX(Tabelle3567[[Jan-22]:[Dec-22]], MATCH($E20,Tabelle3567[Key],0),MATCH(P$3,Tabelle3567[[#Headers],[Jan-22]:[Dec-22]],0))</f>
        <v>0</v>
      </c>
      <c r="Q20" s="6">
        <f>INDEX(Tabelle3567[[Jan-22]:[Dec-22]], MATCH($E20,Tabelle3567[Key],0),MATCH(Q$3,Tabelle3567[[#Headers],[Jan-22]:[Dec-22]],0))</f>
        <v>0</v>
      </c>
      <c r="R20" s="6">
        <f>INDEX(Tabelle3567[[Jan-22]:[Dec-22]], MATCH($E20,Tabelle3567[Key],0),MATCH(R$3,Tabelle3567[[#Headers],[Jan-22]:[Dec-22]],0))</f>
        <v>0</v>
      </c>
      <c r="S20" s="6">
        <f>INDEX(Tabelle3567[[Jan-22]:[Dec-22]], MATCH($E20,Tabelle3567[Key],0),MATCH(S$3,Tabelle3567[[#Headers],[Jan-22]:[Dec-22]],0))</f>
        <v>0</v>
      </c>
      <c r="T20" s="6">
        <f>INDEX(Tabelle3567[[Jan-22]:[Dec-22]], MATCH($E20,Tabelle3567[Key],0),MATCH(T$3,Tabelle3567[[#Headers],[Jan-22]:[Dec-22]],0))</f>
        <v>0</v>
      </c>
      <c r="U20" s="6">
        <f>+SUM(Tabelle3538[[#This Row],[Jan-22]:[Dec-22]])</f>
        <v>2060</v>
      </c>
      <c r="V20" s="24">
        <v>25</v>
      </c>
    </row>
    <row r="21" spans="1:22" s="2" customFormat="1" ht="13.5" customHeight="1">
      <c r="A21" s="2" t="str">
        <f>+'Umsatz ACT'!B9</f>
        <v>Products Europe</v>
      </c>
      <c r="B21" s="2" t="str">
        <f>+'Umsatz ACT'!C9</f>
        <v>Paris</v>
      </c>
      <c r="C21" s="2" t="str">
        <f>+'Umsatz ACT'!D9</f>
        <v>Europe</v>
      </c>
      <c r="D21" s="2" t="str">
        <f>+'Umsatz ACT'!E10</f>
        <v>ACT</v>
      </c>
      <c r="E21" s="2" t="str">
        <f>+CONCATENATE(Tabelle3538[[#This Row],[Project]],Tabelle3538[[#This Row],[Sub Project]],Tabelle3538[[#This Row],[PLAN / ACT]])</f>
        <v>Products EuropeParisACT</v>
      </c>
      <c r="F21" s="2" t="str">
        <f>IFERROR(VLOOKUP(Tabelle3538[[#This Row],[Key]],Tabelle3567[[#Headers],[#Data],[Key]:[Dec-22]],2,FALSE)," ")</f>
        <v>Yellow</v>
      </c>
      <c r="G21" s="2" t="str">
        <f>IFERROR(VLOOKUP(Tabelle3538[[#This Row],[Key]],'Umsatz ACT'!F:H,3,FALSE)," ")</f>
        <v>Yellow</v>
      </c>
      <c r="H21" s="2" t="str">
        <f>+IFERROR(VLOOKUP(Tabelle3538[[#This Row],[Key]],'Umsatz ACT'!F:I,4,FALSE)," ")</f>
        <v>Petra</v>
      </c>
      <c r="I21" s="6">
        <f>INDEX(Tabelle3567[[Jan-22]:[Dec-22]], MATCH($E21,Tabelle3567[Key],0),MATCH(I$3,Tabelle3567[[#Headers],[Jan-22]:[Dec-22]],0))</f>
        <v>300</v>
      </c>
      <c r="J21" s="6">
        <f>INDEX(Tabelle3567[[Jan-22]:[Dec-22]], MATCH($E21,Tabelle3567[Key],0),MATCH(J$3,Tabelle3567[[#Headers],[Jan-22]:[Dec-22]],0))</f>
        <v>300</v>
      </c>
      <c r="K21" s="6">
        <f>INDEX(Tabelle3567[[Jan-22]:[Dec-22]], MATCH($E21,Tabelle3567[Key],0),MATCH(K$3,Tabelle3567[[#Headers],[Jan-22]:[Dec-22]],0))</f>
        <v>290</v>
      </c>
      <c r="L21" s="6">
        <f>INDEX(Tabelle3567[[Jan-22]:[Dec-22]], MATCH($E21,Tabelle3567[Key],0),MATCH(L$3,Tabelle3567[[#Headers],[Jan-22]:[Dec-22]],0))</f>
        <v>290</v>
      </c>
      <c r="M21" s="6">
        <f>INDEX(Tabelle3567[[Jan-22]:[Dec-22]], MATCH($E21,Tabelle3567[Key],0),MATCH(M$3,Tabelle3567[[#Headers],[Jan-22]:[Dec-22]],0))</f>
        <v>290</v>
      </c>
      <c r="N21" s="6">
        <f>INDEX(Tabelle3567[[Jan-22]:[Dec-22]], MATCH($E21,Tabelle3567[Key],0),MATCH(N$3,Tabelle3567[[#Headers],[Jan-22]:[Dec-22]],0))</f>
        <v>290</v>
      </c>
      <c r="O21" s="6">
        <f>INDEX(Tabelle3567[[Jan-22]:[Dec-22]], MATCH($E21,Tabelle3567[Key],0),MATCH(O$3,Tabelle3567[[#Headers],[Jan-22]:[Dec-22]],0))</f>
        <v>290</v>
      </c>
      <c r="P21" s="6">
        <f>INDEX(Tabelle3567[[Jan-22]:[Dec-22]], MATCH($E21,Tabelle3567[Key],0),MATCH(P$3,Tabelle3567[[#Headers],[Jan-22]:[Dec-22]],0))</f>
        <v>0</v>
      </c>
      <c r="Q21" s="6">
        <f>INDEX(Tabelle3567[[Jan-22]:[Dec-22]], MATCH($E21,Tabelle3567[Key],0),MATCH(Q$3,Tabelle3567[[#Headers],[Jan-22]:[Dec-22]],0))</f>
        <v>0</v>
      </c>
      <c r="R21" s="6">
        <f>INDEX(Tabelle3567[[Jan-22]:[Dec-22]], MATCH($E21,Tabelle3567[Key],0),MATCH(R$3,Tabelle3567[[#Headers],[Jan-22]:[Dec-22]],0))</f>
        <v>0</v>
      </c>
      <c r="S21" s="6">
        <f>INDEX(Tabelle3567[[Jan-22]:[Dec-22]], MATCH($E21,Tabelle3567[Key],0),MATCH(S$3,Tabelle3567[[#Headers],[Jan-22]:[Dec-22]],0))</f>
        <v>0</v>
      </c>
      <c r="T21" s="6">
        <f>INDEX(Tabelle3567[[Jan-22]:[Dec-22]], MATCH($E21,Tabelle3567[Key],0),MATCH(T$3,Tabelle3567[[#Headers],[Jan-22]:[Dec-22]],0))</f>
        <v>0</v>
      </c>
      <c r="U21" s="6">
        <f>+SUM(Tabelle3538[[#This Row],[Jan-22]:[Dec-22]])</f>
        <v>2050</v>
      </c>
      <c r="V21" s="24">
        <v>25</v>
      </c>
    </row>
    <row r="22" spans="1:22" s="2" customFormat="1" ht="13.5" customHeight="1">
      <c r="A22" s="2" t="str">
        <f>+'Umsatz ACT'!B10</f>
        <v>Products Europe</v>
      </c>
      <c r="B22" s="2" t="str">
        <f>+'Umsatz ACT'!C10</f>
        <v>London</v>
      </c>
      <c r="C22" s="2" t="str">
        <f>+'Umsatz ACT'!D10</f>
        <v>Europe</v>
      </c>
      <c r="D22" s="2" t="str">
        <f>+'Umsatz ACT'!E11</f>
        <v>ACT</v>
      </c>
      <c r="E22" s="7" t="str">
        <f>+CONCATENATE(Tabelle3538[[#This Row],[Project]],Tabelle3538[[#This Row],[Sub Project]],Tabelle3538[[#This Row],[PLAN / ACT]])</f>
        <v>Products EuropeLondonACT</v>
      </c>
      <c r="F22" s="2" t="str">
        <f>IFERROR(VLOOKUP(Tabelle3538[[#This Row],[Key]],Tabelle3567[[#Headers],[#Data],[Key]:[Dec-22]],2,FALSE)," ")</f>
        <v>Red</v>
      </c>
      <c r="G22" s="2" t="str">
        <f>IFERROR(VLOOKUP(Tabelle3538[[#This Row],[Key]],'Umsatz ACT'!F:H,3,FALSE)," ")</f>
        <v>Red</v>
      </c>
      <c r="H22" s="2" t="str">
        <f>+IFERROR(VLOOKUP(Tabelle3538[[#This Row],[Key]],'Umsatz ACT'!F:I,4,FALSE)," ")</f>
        <v>Birgit</v>
      </c>
      <c r="I22" s="6">
        <f>INDEX(Tabelle3567[[Jan-22]:[Dec-22]], MATCH($E22,Tabelle3567[Key],0),MATCH(I$3,Tabelle3567[[#Headers],[Jan-22]:[Dec-22]],0))</f>
        <v>20</v>
      </c>
      <c r="J22" s="6">
        <f>INDEX(Tabelle3567[[Jan-22]:[Dec-22]], MATCH($E22,Tabelle3567[Key],0),MATCH(J$3,Tabelle3567[[#Headers],[Jan-22]:[Dec-22]],0))</f>
        <v>20</v>
      </c>
      <c r="K22" s="6">
        <f>INDEX(Tabelle3567[[Jan-22]:[Dec-22]], MATCH($E22,Tabelle3567[Key],0),MATCH(K$3,Tabelle3567[[#Headers],[Jan-22]:[Dec-22]],0))</f>
        <v>20</v>
      </c>
      <c r="L22" s="6">
        <f>INDEX(Tabelle3567[[Jan-22]:[Dec-22]], MATCH($E22,Tabelle3567[Key],0),MATCH(L$3,Tabelle3567[[#Headers],[Jan-22]:[Dec-22]],0))</f>
        <v>30</v>
      </c>
      <c r="M22" s="6">
        <f>INDEX(Tabelle3567[[Jan-22]:[Dec-22]], MATCH($E22,Tabelle3567[Key],0),MATCH(M$3,Tabelle3567[[#Headers],[Jan-22]:[Dec-22]],0))</f>
        <v>30</v>
      </c>
      <c r="N22" s="6">
        <f>INDEX(Tabelle3567[[Jan-22]:[Dec-22]], MATCH($E22,Tabelle3567[Key],0),MATCH(N$3,Tabelle3567[[#Headers],[Jan-22]:[Dec-22]],0))</f>
        <v>30</v>
      </c>
      <c r="O22" s="6">
        <f>INDEX(Tabelle3567[[Jan-22]:[Dec-22]], MATCH($E22,Tabelle3567[Key],0),MATCH(O$3,Tabelle3567[[#Headers],[Jan-22]:[Dec-22]],0))</f>
        <v>30</v>
      </c>
      <c r="P22" s="6">
        <f>INDEX(Tabelle3567[[Jan-22]:[Dec-22]], MATCH($E22,Tabelle3567[Key],0),MATCH(P$3,Tabelle3567[[#Headers],[Jan-22]:[Dec-22]],0))</f>
        <v>0</v>
      </c>
      <c r="Q22" s="6">
        <f>INDEX(Tabelle3567[[Jan-22]:[Dec-22]], MATCH($E22,Tabelle3567[Key],0),MATCH(Q$3,Tabelle3567[[#Headers],[Jan-22]:[Dec-22]],0))</f>
        <v>0</v>
      </c>
      <c r="R22" s="6">
        <f>INDEX(Tabelle3567[[Jan-22]:[Dec-22]], MATCH($E22,Tabelle3567[Key],0),MATCH(R$3,Tabelle3567[[#Headers],[Jan-22]:[Dec-22]],0))</f>
        <v>0</v>
      </c>
      <c r="S22" s="6">
        <f>INDEX(Tabelle3567[[Jan-22]:[Dec-22]], MATCH($E22,Tabelle3567[Key],0),MATCH(S$3,Tabelle3567[[#Headers],[Jan-22]:[Dec-22]],0))</f>
        <v>0</v>
      </c>
      <c r="T22" s="6">
        <f>INDEX(Tabelle3567[[Jan-22]:[Dec-22]], MATCH($E22,Tabelle3567[Key],0),MATCH(T$3,Tabelle3567[[#Headers],[Jan-22]:[Dec-22]],0))</f>
        <v>0</v>
      </c>
      <c r="U22" s="6">
        <f>+SUM(Tabelle3538[[#This Row],[Jan-22]:[Dec-22]])</f>
        <v>180</v>
      </c>
      <c r="V22" s="24">
        <v>100</v>
      </c>
    </row>
    <row r="23" spans="1:22" s="2" customFormat="1" ht="13.5" customHeight="1">
      <c r="A23" s="2" t="str">
        <f>+'Umsatz ACT'!B11</f>
        <v>Products Europe</v>
      </c>
      <c r="B23" s="2" t="str">
        <f>+'Umsatz ACT'!C11</f>
        <v>Prag</v>
      </c>
      <c r="C23" s="2" t="str">
        <f>+'Umsatz ACT'!D11</f>
        <v>Europe</v>
      </c>
      <c r="D23" s="2" t="str">
        <f>+'Umsatz ACT'!E12</f>
        <v>ACT</v>
      </c>
      <c r="E23" s="2" t="str">
        <f>+CONCATENATE(Tabelle3538[[#This Row],[Project]],Tabelle3538[[#This Row],[Sub Project]],Tabelle3538[[#This Row],[PLAN / ACT]])</f>
        <v>Products EuropePragACT</v>
      </c>
      <c r="F23" s="2" t="str">
        <f>IFERROR(VLOOKUP(Tabelle3538[[#This Row],[Key]],Tabelle3567[[#Headers],[#Data],[Key]:[Dec-22]],2,FALSE)," ")</f>
        <v>Red</v>
      </c>
      <c r="G23" s="2" t="str">
        <f>IFERROR(VLOOKUP(Tabelle3538[[#This Row],[Key]],'Umsatz ACT'!F:H,3,FALSE)," ")</f>
        <v>Red</v>
      </c>
      <c r="H23" s="2" t="str">
        <f>+IFERROR(VLOOKUP(Tabelle3538[[#This Row],[Key]],'Umsatz ACT'!F:I,4,FALSE)," ")</f>
        <v>Birgit</v>
      </c>
      <c r="I23" s="6">
        <f>INDEX(Tabelle3567[[Jan-22]:[Dec-22]], MATCH($E23,Tabelle3567[Key],0),MATCH(I$3,Tabelle3567[[#Headers],[Jan-22]:[Dec-22]],0))</f>
        <v>300</v>
      </c>
      <c r="J23" s="6">
        <f>INDEX(Tabelle3567[[Jan-22]:[Dec-22]], MATCH($E23,Tabelle3567[Key],0),MATCH(J$3,Tabelle3567[[#Headers],[Jan-22]:[Dec-22]],0))</f>
        <v>300</v>
      </c>
      <c r="K23" s="6">
        <f>INDEX(Tabelle3567[[Jan-22]:[Dec-22]], MATCH($E23,Tabelle3567[Key],0),MATCH(K$3,Tabelle3567[[#Headers],[Jan-22]:[Dec-22]],0))</f>
        <v>300</v>
      </c>
      <c r="L23" s="6">
        <f>INDEX(Tabelle3567[[Jan-22]:[Dec-22]], MATCH($E23,Tabelle3567[Key],0),MATCH(L$3,Tabelle3567[[#Headers],[Jan-22]:[Dec-22]],0))</f>
        <v>300</v>
      </c>
      <c r="M23" s="6">
        <f>INDEX(Tabelle3567[[Jan-22]:[Dec-22]], MATCH($E23,Tabelle3567[Key],0),MATCH(M$3,Tabelle3567[[#Headers],[Jan-22]:[Dec-22]],0))</f>
        <v>300</v>
      </c>
      <c r="N23" s="6">
        <f>INDEX(Tabelle3567[[Jan-22]:[Dec-22]], MATCH($E23,Tabelle3567[Key],0),MATCH(N$3,Tabelle3567[[#Headers],[Jan-22]:[Dec-22]],0))</f>
        <v>300</v>
      </c>
      <c r="O23" s="6">
        <f>INDEX(Tabelle3567[[Jan-22]:[Dec-22]], MATCH($E23,Tabelle3567[Key],0),MATCH(O$3,Tabelle3567[[#Headers],[Jan-22]:[Dec-22]],0))</f>
        <v>300</v>
      </c>
      <c r="P23" s="6">
        <f>INDEX(Tabelle3567[[Jan-22]:[Dec-22]], MATCH($E23,Tabelle3567[Key],0),MATCH(P$3,Tabelle3567[[#Headers],[Jan-22]:[Dec-22]],0))</f>
        <v>0</v>
      </c>
      <c r="Q23" s="6">
        <f>INDEX(Tabelle3567[[Jan-22]:[Dec-22]], MATCH($E23,Tabelle3567[Key],0),MATCH(Q$3,Tabelle3567[[#Headers],[Jan-22]:[Dec-22]],0))</f>
        <v>0</v>
      </c>
      <c r="R23" s="6">
        <f>INDEX(Tabelle3567[[Jan-22]:[Dec-22]], MATCH($E23,Tabelle3567[Key],0),MATCH(R$3,Tabelle3567[[#Headers],[Jan-22]:[Dec-22]],0))</f>
        <v>0</v>
      </c>
      <c r="S23" s="6">
        <f>INDEX(Tabelle3567[[Jan-22]:[Dec-22]], MATCH($E23,Tabelle3567[Key],0),MATCH(S$3,Tabelle3567[[#Headers],[Jan-22]:[Dec-22]],0))</f>
        <v>0</v>
      </c>
      <c r="T23" s="6">
        <f>INDEX(Tabelle3567[[Jan-22]:[Dec-22]], MATCH($E23,Tabelle3567[Key],0),MATCH(T$3,Tabelle3567[[#Headers],[Jan-22]:[Dec-22]],0))</f>
        <v>0</v>
      </c>
      <c r="U23" s="6">
        <f>+SUM(Tabelle3538[[#This Row],[Jan-22]:[Dec-22]])</f>
        <v>2100</v>
      </c>
      <c r="V23" s="24">
        <v>150</v>
      </c>
    </row>
    <row r="24" spans="1:22" s="2" customFormat="1" ht="13.5" customHeight="1">
      <c r="A24" s="2" t="str">
        <f>+'Umsatz ACT'!B12</f>
        <v>Products Americas</v>
      </c>
      <c r="B24" s="2" t="str">
        <f>+'Umsatz ACT'!C12</f>
        <v>Philadelphia</v>
      </c>
      <c r="C24" s="2" t="str">
        <f>+'Umsatz ACT'!D12</f>
        <v>Americas</v>
      </c>
      <c r="D24" s="2" t="str">
        <f>+'Umsatz ACT'!E13</f>
        <v>ACT</v>
      </c>
      <c r="E24" s="7" t="str">
        <f>+CONCATENATE(Tabelle3538[[#This Row],[Project]],Tabelle3538[[#This Row],[Sub Project]],Tabelle3538[[#This Row],[PLAN / ACT]])</f>
        <v>Products AmericasPhiladelphiaACT</v>
      </c>
      <c r="F24" s="2" t="str">
        <f>IFERROR(VLOOKUP(Tabelle3538[[#This Row],[Key]],Tabelle3567[[#Headers],[#Data],[Key]:[Dec-22]],2,FALSE)," ")</f>
        <v>Green</v>
      </c>
      <c r="G24" s="2" t="str">
        <f>IFERROR(VLOOKUP(Tabelle3538[[#This Row],[Key]],'Umsatz ACT'!F:H,3,FALSE)," ")</f>
        <v>Green</v>
      </c>
      <c r="H24" s="2" t="str">
        <f>+IFERROR(VLOOKUP(Tabelle3538[[#This Row],[Key]],'Umsatz ACT'!F:I,4,FALSE)," ")</f>
        <v>John</v>
      </c>
      <c r="I24" s="6">
        <f>INDEX(Tabelle3567[[Jan-22]:[Dec-22]], MATCH($E24,Tabelle3567[Key],0),MATCH(I$3,Tabelle3567[[#Headers],[Jan-22]:[Dec-22]],0))</f>
        <v>250</v>
      </c>
      <c r="J24" s="6">
        <f>INDEX(Tabelle3567[[Jan-22]:[Dec-22]], MATCH($E24,Tabelle3567[Key],0),MATCH(J$3,Tabelle3567[[#Headers],[Jan-22]:[Dec-22]],0))</f>
        <v>250</v>
      </c>
      <c r="K24" s="6">
        <f>INDEX(Tabelle3567[[Jan-22]:[Dec-22]], MATCH($E24,Tabelle3567[Key],0),MATCH(K$3,Tabelle3567[[#Headers],[Jan-22]:[Dec-22]],0))</f>
        <v>250</v>
      </c>
      <c r="L24" s="6">
        <f>INDEX(Tabelle3567[[Jan-22]:[Dec-22]], MATCH($E24,Tabelle3567[Key],0),MATCH(L$3,Tabelle3567[[#Headers],[Jan-22]:[Dec-22]],0))</f>
        <v>260</v>
      </c>
      <c r="M24" s="6">
        <f>INDEX(Tabelle3567[[Jan-22]:[Dec-22]], MATCH($E24,Tabelle3567[Key],0),MATCH(M$3,Tabelle3567[[#Headers],[Jan-22]:[Dec-22]],0))</f>
        <v>270</v>
      </c>
      <c r="N24" s="6">
        <f>INDEX(Tabelle3567[[Jan-22]:[Dec-22]], MATCH($E24,Tabelle3567[Key],0),MATCH(N$3,Tabelle3567[[#Headers],[Jan-22]:[Dec-22]],0))</f>
        <v>280</v>
      </c>
      <c r="O24" s="6">
        <f>INDEX(Tabelle3567[[Jan-22]:[Dec-22]], MATCH($E24,Tabelle3567[Key],0),MATCH(O$3,Tabelle3567[[#Headers],[Jan-22]:[Dec-22]],0))</f>
        <v>280</v>
      </c>
      <c r="P24" s="6">
        <f>INDEX(Tabelle3567[[Jan-22]:[Dec-22]], MATCH($E24,Tabelle3567[Key],0),MATCH(P$3,Tabelle3567[[#Headers],[Jan-22]:[Dec-22]],0))</f>
        <v>0</v>
      </c>
      <c r="Q24" s="6">
        <f>INDEX(Tabelle3567[[Jan-22]:[Dec-22]], MATCH($E24,Tabelle3567[Key],0),MATCH(Q$3,Tabelle3567[[#Headers],[Jan-22]:[Dec-22]],0))</f>
        <v>0</v>
      </c>
      <c r="R24" s="6">
        <f>INDEX(Tabelle3567[[Jan-22]:[Dec-22]], MATCH($E24,Tabelle3567[Key],0),MATCH(R$3,Tabelle3567[[#Headers],[Jan-22]:[Dec-22]],0))</f>
        <v>0</v>
      </c>
      <c r="S24" s="6">
        <f>INDEX(Tabelle3567[[Jan-22]:[Dec-22]], MATCH($E24,Tabelle3567[Key],0),MATCH(S$3,Tabelle3567[[#Headers],[Jan-22]:[Dec-22]],0))</f>
        <v>0</v>
      </c>
      <c r="T24" s="6">
        <f>INDEX(Tabelle3567[[Jan-22]:[Dec-22]], MATCH($E24,Tabelle3567[Key],0),MATCH(T$3,Tabelle3567[[#Headers],[Jan-22]:[Dec-22]],0))</f>
        <v>0</v>
      </c>
      <c r="U24" s="6">
        <f>+SUM(Tabelle3538[[#This Row],[Jan-22]:[Dec-22]])</f>
        <v>1840</v>
      </c>
      <c r="V24" s="24">
        <v>30</v>
      </c>
    </row>
    <row r="25" spans="1:22" s="2" customFormat="1" ht="13.5" customHeight="1">
      <c r="A25" s="2" t="str">
        <f>+'Umsatz ACT'!B13</f>
        <v>Products Americas</v>
      </c>
      <c r="B25" s="2" t="str">
        <f>+'Umsatz ACT'!C13</f>
        <v>Las Vegas</v>
      </c>
      <c r="C25" s="2" t="str">
        <f>+'Umsatz ACT'!D13</f>
        <v>Americas</v>
      </c>
      <c r="D25" s="2" t="str">
        <f>+'Umsatz ACT'!E14</f>
        <v>ACT</v>
      </c>
      <c r="E25" s="2" t="str">
        <f>+CONCATENATE(Tabelle3538[[#This Row],[Project]],Tabelle3538[[#This Row],[Sub Project]],Tabelle3538[[#This Row],[PLAN / ACT]])</f>
        <v>Products AmericasLas VegasACT</v>
      </c>
      <c r="F25" s="2" t="str">
        <f>IFERROR(VLOOKUP(Tabelle3538[[#This Row],[Key]],Tabelle3567[[#Headers],[#Data],[Key]:[Dec-22]],2,FALSE)," ")</f>
        <v>Yellow</v>
      </c>
      <c r="G25" s="2" t="str">
        <f>IFERROR(VLOOKUP(Tabelle3538[[#This Row],[Key]],'Umsatz ACT'!F:H,3,FALSE)," ")</f>
        <v>Yellow</v>
      </c>
      <c r="H25" s="2" t="str">
        <f>+IFERROR(VLOOKUP(Tabelle3538[[#This Row],[Key]],'Umsatz ACT'!F:I,4,FALSE)," ")</f>
        <v>John</v>
      </c>
      <c r="I25" s="6">
        <f>INDEX(Tabelle3567[[Jan-22]:[Dec-22]], MATCH($E25,Tabelle3567[Key],0),MATCH(I$3,Tabelle3567[[#Headers],[Jan-22]:[Dec-22]],0))</f>
        <v>250</v>
      </c>
      <c r="J25" s="6">
        <f>INDEX(Tabelle3567[[Jan-22]:[Dec-22]], MATCH($E25,Tabelle3567[Key],0),MATCH(J$3,Tabelle3567[[#Headers],[Jan-22]:[Dec-22]],0))</f>
        <v>250</v>
      </c>
      <c r="K25" s="6">
        <f>INDEX(Tabelle3567[[Jan-22]:[Dec-22]], MATCH($E25,Tabelle3567[Key],0),MATCH(K$3,Tabelle3567[[#Headers],[Jan-22]:[Dec-22]],0))</f>
        <v>250</v>
      </c>
      <c r="L25" s="6">
        <f>INDEX(Tabelle3567[[Jan-22]:[Dec-22]], MATCH($E25,Tabelle3567[Key],0),MATCH(L$3,Tabelle3567[[#Headers],[Jan-22]:[Dec-22]],0))</f>
        <v>250</v>
      </c>
      <c r="M25" s="6">
        <f>INDEX(Tabelle3567[[Jan-22]:[Dec-22]], MATCH($E25,Tabelle3567[Key],0),MATCH(M$3,Tabelle3567[[#Headers],[Jan-22]:[Dec-22]],0))</f>
        <v>250</v>
      </c>
      <c r="N25" s="6">
        <f>INDEX(Tabelle3567[[Jan-22]:[Dec-22]], MATCH($E25,Tabelle3567[Key],0),MATCH(N$3,Tabelle3567[[#Headers],[Jan-22]:[Dec-22]],0))</f>
        <v>250</v>
      </c>
      <c r="O25" s="6">
        <f>INDEX(Tabelle3567[[Jan-22]:[Dec-22]], MATCH($E25,Tabelle3567[Key],0),MATCH(O$3,Tabelle3567[[#Headers],[Jan-22]:[Dec-22]],0))</f>
        <v>250</v>
      </c>
      <c r="P25" s="6">
        <f>INDEX(Tabelle3567[[Jan-22]:[Dec-22]], MATCH($E25,Tabelle3567[Key],0),MATCH(P$3,Tabelle3567[[#Headers],[Jan-22]:[Dec-22]],0))</f>
        <v>0</v>
      </c>
      <c r="Q25" s="6">
        <f>INDEX(Tabelle3567[[Jan-22]:[Dec-22]], MATCH($E25,Tabelle3567[Key],0),MATCH(Q$3,Tabelle3567[[#Headers],[Jan-22]:[Dec-22]],0))</f>
        <v>0</v>
      </c>
      <c r="R25" s="6">
        <f>INDEX(Tabelle3567[[Jan-22]:[Dec-22]], MATCH($E25,Tabelle3567[Key],0),MATCH(R$3,Tabelle3567[[#Headers],[Jan-22]:[Dec-22]],0))</f>
        <v>0</v>
      </c>
      <c r="S25" s="6">
        <f>INDEX(Tabelle3567[[Jan-22]:[Dec-22]], MATCH($E25,Tabelle3567[Key],0),MATCH(S$3,Tabelle3567[[#Headers],[Jan-22]:[Dec-22]],0))</f>
        <v>0</v>
      </c>
      <c r="T25" s="6">
        <f>INDEX(Tabelle3567[[Jan-22]:[Dec-22]], MATCH($E25,Tabelle3567[Key],0),MATCH(T$3,Tabelle3567[[#Headers],[Jan-22]:[Dec-22]],0))</f>
        <v>0</v>
      </c>
      <c r="U25" s="6">
        <f>+SUM(Tabelle3538[[#This Row],[Jan-22]:[Dec-22]])</f>
        <v>1750</v>
      </c>
      <c r="V25" s="24">
        <v>60</v>
      </c>
    </row>
    <row r="26" spans="1:22" s="2" customFormat="1" ht="13.5" customHeight="1">
      <c r="A26" s="2" t="str">
        <f>+'Umsatz ACT'!B14</f>
        <v>Products Americas</v>
      </c>
      <c r="B26" s="2" t="str">
        <f>+'Umsatz ACT'!C14</f>
        <v>New York</v>
      </c>
      <c r="C26" s="2" t="str">
        <f>+'Umsatz ACT'!D14</f>
        <v>Americas</v>
      </c>
      <c r="D26" s="2" t="str">
        <f>+'Umsatz ACT'!E15</f>
        <v>ACT</v>
      </c>
      <c r="E26" s="7" t="str">
        <f>+CONCATENATE(Tabelle3538[[#This Row],[Project]],Tabelle3538[[#This Row],[Sub Project]],Tabelle3538[[#This Row],[PLAN / ACT]])</f>
        <v>Products AmericasNew YorkACT</v>
      </c>
      <c r="F26" s="2" t="str">
        <f>IFERROR(VLOOKUP(Tabelle3538[[#This Row],[Key]],Tabelle3567[[#Headers],[#Data],[Key]:[Dec-22]],2,FALSE)," ")</f>
        <v>Red</v>
      </c>
      <c r="G26" s="2" t="str">
        <f>IFERROR(VLOOKUP(Tabelle3538[[#This Row],[Key]],'Umsatz ACT'!F:H,3,FALSE)," ")</f>
        <v>Red</v>
      </c>
      <c r="H26" s="2" t="str">
        <f>+IFERROR(VLOOKUP(Tabelle3538[[#This Row],[Key]],'Umsatz ACT'!F:I,4,FALSE)," ")</f>
        <v>Brad</v>
      </c>
      <c r="I26" s="6">
        <f>INDEX(Tabelle3567[[Jan-22]:[Dec-22]], MATCH($E26,Tabelle3567[Key],0),MATCH(I$3,Tabelle3567[[#Headers],[Jan-22]:[Dec-22]],0))</f>
        <v>100</v>
      </c>
      <c r="J26" s="6">
        <f>INDEX(Tabelle3567[[Jan-22]:[Dec-22]], MATCH($E26,Tabelle3567[Key],0),MATCH(J$3,Tabelle3567[[#Headers],[Jan-22]:[Dec-22]],0))</f>
        <v>100</v>
      </c>
      <c r="K26" s="6">
        <f>INDEX(Tabelle3567[[Jan-22]:[Dec-22]], MATCH($E26,Tabelle3567[Key],0),MATCH(K$3,Tabelle3567[[#Headers],[Jan-22]:[Dec-22]],0))</f>
        <v>100</v>
      </c>
      <c r="L26" s="6">
        <f>INDEX(Tabelle3567[[Jan-22]:[Dec-22]], MATCH($E26,Tabelle3567[Key],0),MATCH(L$3,Tabelle3567[[#Headers],[Jan-22]:[Dec-22]],0))</f>
        <v>100</v>
      </c>
      <c r="M26" s="6">
        <f>INDEX(Tabelle3567[[Jan-22]:[Dec-22]], MATCH($E26,Tabelle3567[Key],0),MATCH(M$3,Tabelle3567[[#Headers],[Jan-22]:[Dec-22]],0))</f>
        <v>120</v>
      </c>
      <c r="N26" s="6">
        <f>INDEX(Tabelle3567[[Jan-22]:[Dec-22]], MATCH($E26,Tabelle3567[Key],0),MATCH(N$3,Tabelle3567[[#Headers],[Jan-22]:[Dec-22]],0))</f>
        <v>130</v>
      </c>
      <c r="O26" s="6">
        <f>INDEX(Tabelle3567[[Jan-22]:[Dec-22]], MATCH($E26,Tabelle3567[Key],0),MATCH(O$3,Tabelle3567[[#Headers],[Jan-22]:[Dec-22]],0))</f>
        <v>140</v>
      </c>
      <c r="P26" s="6">
        <f>INDEX(Tabelle3567[[Jan-22]:[Dec-22]], MATCH($E26,Tabelle3567[Key],0),MATCH(P$3,Tabelle3567[[#Headers],[Jan-22]:[Dec-22]],0))</f>
        <v>0</v>
      </c>
      <c r="Q26" s="6">
        <f>INDEX(Tabelle3567[[Jan-22]:[Dec-22]], MATCH($E26,Tabelle3567[Key],0),MATCH(Q$3,Tabelle3567[[#Headers],[Jan-22]:[Dec-22]],0))</f>
        <v>0</v>
      </c>
      <c r="R26" s="6">
        <f>INDEX(Tabelle3567[[Jan-22]:[Dec-22]], MATCH($E26,Tabelle3567[Key],0),MATCH(R$3,Tabelle3567[[#Headers],[Jan-22]:[Dec-22]],0))</f>
        <v>0</v>
      </c>
      <c r="S26" s="6">
        <f>INDEX(Tabelle3567[[Jan-22]:[Dec-22]], MATCH($E26,Tabelle3567[Key],0),MATCH(S$3,Tabelle3567[[#Headers],[Jan-22]:[Dec-22]],0))</f>
        <v>0</v>
      </c>
      <c r="T26" s="6">
        <f>INDEX(Tabelle3567[[Jan-22]:[Dec-22]], MATCH($E26,Tabelle3567[Key],0),MATCH(T$3,Tabelle3567[[#Headers],[Jan-22]:[Dec-22]],0))</f>
        <v>0</v>
      </c>
      <c r="U26" s="6">
        <f>+SUM(Tabelle3538[[#This Row],[Jan-22]:[Dec-22]])</f>
        <v>790</v>
      </c>
      <c r="V26" s="24">
        <v>20</v>
      </c>
    </row>
    <row r="27" spans="1:22" s="2" customFormat="1" ht="13.5" customHeight="1">
      <c r="A27" s="2" t="str">
        <f>+'Umsatz ACT'!B15</f>
        <v>Products Asia</v>
      </c>
      <c r="B27" s="2" t="str">
        <f>+'Umsatz ACT'!C15</f>
        <v>Shenzen</v>
      </c>
      <c r="C27" s="2" t="str">
        <f>+'Umsatz ACT'!D15</f>
        <v>Asia</v>
      </c>
      <c r="D27" s="2" t="str">
        <f>+'Umsatz ACT'!E16</f>
        <v>ACT</v>
      </c>
      <c r="E27" s="2" t="str">
        <f>+CONCATENATE(Tabelle3538[[#This Row],[Project]],Tabelle3538[[#This Row],[Sub Project]],Tabelle3538[[#This Row],[PLAN / ACT]])</f>
        <v>Products AsiaShenzenACT</v>
      </c>
      <c r="F27" s="2" t="str">
        <f>IFERROR(VLOOKUP(Tabelle3538[[#This Row],[Key]],Tabelle3567[[#Headers],[#Data],[Key]:[Dec-22]],2,FALSE)," ")</f>
        <v>Green</v>
      </c>
      <c r="G27" s="2" t="str">
        <f>IFERROR(VLOOKUP(Tabelle3538[[#This Row],[Key]],'Umsatz ACT'!F:H,3,FALSE)," ")</f>
        <v>Green</v>
      </c>
      <c r="H27" s="2" t="str">
        <f>+IFERROR(VLOOKUP(Tabelle3538[[#This Row],[Key]],'Umsatz ACT'!F:I,4,FALSE)," ")</f>
        <v>James</v>
      </c>
      <c r="I27" s="6">
        <f>INDEX(Tabelle3567[[Jan-22]:[Dec-22]], MATCH($E27,Tabelle3567[Key],0),MATCH(I$3,Tabelle3567[[#Headers],[Jan-22]:[Dec-22]],0))</f>
        <v>100</v>
      </c>
      <c r="J27" s="6">
        <f>INDEX(Tabelle3567[[Jan-22]:[Dec-22]], MATCH($E27,Tabelle3567[Key],0),MATCH(J$3,Tabelle3567[[#Headers],[Jan-22]:[Dec-22]],0))</f>
        <v>100</v>
      </c>
      <c r="K27" s="6">
        <f>INDEX(Tabelle3567[[Jan-22]:[Dec-22]], MATCH($E27,Tabelle3567[Key],0),MATCH(K$3,Tabelle3567[[#Headers],[Jan-22]:[Dec-22]],0))</f>
        <v>100</v>
      </c>
      <c r="L27" s="6">
        <f>INDEX(Tabelle3567[[Jan-22]:[Dec-22]], MATCH($E27,Tabelle3567[Key],0),MATCH(L$3,Tabelle3567[[#Headers],[Jan-22]:[Dec-22]],0))</f>
        <v>100</v>
      </c>
      <c r="M27" s="6">
        <f>INDEX(Tabelle3567[[Jan-22]:[Dec-22]], MATCH($E27,Tabelle3567[Key],0),MATCH(M$3,Tabelle3567[[#Headers],[Jan-22]:[Dec-22]],0))</f>
        <v>100</v>
      </c>
      <c r="N27" s="6">
        <f>INDEX(Tabelle3567[[Jan-22]:[Dec-22]], MATCH($E27,Tabelle3567[Key],0),MATCH(N$3,Tabelle3567[[#Headers],[Jan-22]:[Dec-22]],0))</f>
        <v>130</v>
      </c>
      <c r="O27" s="6">
        <f>INDEX(Tabelle3567[[Jan-22]:[Dec-22]], MATCH($E27,Tabelle3567[Key],0),MATCH(O$3,Tabelle3567[[#Headers],[Jan-22]:[Dec-22]],0))</f>
        <v>130</v>
      </c>
      <c r="P27" s="6">
        <f>INDEX(Tabelle3567[[Jan-22]:[Dec-22]], MATCH($E27,Tabelle3567[Key],0),MATCH(P$3,Tabelle3567[[#Headers],[Jan-22]:[Dec-22]],0))</f>
        <v>0</v>
      </c>
      <c r="Q27" s="6">
        <f>INDEX(Tabelle3567[[Jan-22]:[Dec-22]], MATCH($E27,Tabelle3567[Key],0),MATCH(Q$3,Tabelle3567[[#Headers],[Jan-22]:[Dec-22]],0))</f>
        <v>0</v>
      </c>
      <c r="R27" s="6">
        <f>INDEX(Tabelle3567[[Jan-22]:[Dec-22]], MATCH($E27,Tabelle3567[Key],0),MATCH(R$3,Tabelle3567[[#Headers],[Jan-22]:[Dec-22]],0))</f>
        <v>0</v>
      </c>
      <c r="S27" s="6">
        <f>INDEX(Tabelle3567[[Jan-22]:[Dec-22]], MATCH($E27,Tabelle3567[Key],0),MATCH(S$3,Tabelle3567[[#Headers],[Jan-22]:[Dec-22]],0))</f>
        <v>0</v>
      </c>
      <c r="T27" s="6">
        <f>INDEX(Tabelle3567[[Jan-22]:[Dec-22]], MATCH($E27,Tabelle3567[Key],0),MATCH(T$3,Tabelle3567[[#Headers],[Jan-22]:[Dec-22]],0))</f>
        <v>0</v>
      </c>
      <c r="U27" s="6">
        <f>+SUM(Tabelle3538[[#This Row],[Jan-22]:[Dec-22]])</f>
        <v>760</v>
      </c>
      <c r="V27" s="24">
        <v>30</v>
      </c>
    </row>
    <row r="28" spans="1:22" s="2" customFormat="1" ht="13.5" customHeight="1">
      <c r="A28" s="2" t="str">
        <f>+'Umsatz ACT'!B16</f>
        <v>Products Asia</v>
      </c>
      <c r="B28" s="2" t="str">
        <f>+'Umsatz ACT'!C16</f>
        <v>Shanghai</v>
      </c>
      <c r="C28" s="2" t="str">
        <f>+'Umsatz ACT'!D16</f>
        <v>Asia</v>
      </c>
      <c r="D28" s="2" t="str">
        <f>+'Umsatz ACT'!E16</f>
        <v>ACT</v>
      </c>
      <c r="E28" s="2" t="str">
        <f>+'Umsatz ACT'!F16</f>
        <v>Products AsiaShanghaiACT</v>
      </c>
      <c r="F28" s="2" t="str">
        <f>IFERROR(VLOOKUP(Tabelle3538[[#This Row],[Key]],Tabelle3567[[#Headers],[#Data],[Key]:[Dec-22]],2,FALSE)," ")</f>
        <v>Green</v>
      </c>
      <c r="G28" s="2" t="str">
        <f>IFERROR(VLOOKUP(Tabelle3538[[#This Row],[Key]],'Umsatz ACT'!F:H,3,FALSE)," ")</f>
        <v>Green</v>
      </c>
      <c r="H28" s="2" t="str">
        <f>+IFERROR(VLOOKUP(Tabelle3538[[#This Row],[Key]],'Umsatz ACT'!F:I,4,FALSE)," ")</f>
        <v>James</v>
      </c>
      <c r="I28" s="6">
        <f>INDEX(Tabelle3567[[Jan-22]:[Dec-22]], MATCH($E28,Tabelle3567[Key],0),MATCH(I$3,Tabelle3567[[#Headers],[Jan-22]:[Dec-22]],0))</f>
        <v>100</v>
      </c>
      <c r="J28" s="6">
        <f>INDEX(Tabelle3567[[Jan-22]:[Dec-22]], MATCH($E28,Tabelle3567[Key],0),MATCH(J$3,Tabelle3567[[#Headers],[Jan-22]:[Dec-22]],0))</f>
        <v>100</v>
      </c>
      <c r="K28" s="6">
        <f>INDEX(Tabelle3567[[Jan-22]:[Dec-22]], MATCH($E28,Tabelle3567[Key],0),MATCH(K$3,Tabelle3567[[#Headers],[Jan-22]:[Dec-22]],0))</f>
        <v>100</v>
      </c>
      <c r="L28" s="6">
        <f>INDEX(Tabelle3567[[Jan-22]:[Dec-22]], MATCH($E28,Tabelle3567[Key],0),MATCH(L$3,Tabelle3567[[#Headers],[Jan-22]:[Dec-22]],0))</f>
        <v>100</v>
      </c>
      <c r="M28" s="6">
        <f>INDEX(Tabelle3567[[Jan-22]:[Dec-22]], MATCH($E28,Tabelle3567[Key],0),MATCH(M$3,Tabelle3567[[#Headers],[Jan-22]:[Dec-22]],0))</f>
        <v>100</v>
      </c>
      <c r="N28" s="6">
        <f>INDEX(Tabelle3567[[Jan-22]:[Dec-22]], MATCH($E28,Tabelle3567[Key],0),MATCH(N$3,Tabelle3567[[#Headers],[Jan-22]:[Dec-22]],0))</f>
        <v>130</v>
      </c>
      <c r="O28" s="6">
        <f>INDEX(Tabelle3567[[Jan-22]:[Dec-22]], MATCH($E28,Tabelle3567[Key],0),MATCH(O$3,Tabelle3567[[#Headers],[Jan-22]:[Dec-22]],0))</f>
        <v>130</v>
      </c>
      <c r="P28" s="6">
        <f>INDEX(Tabelle3567[[Jan-22]:[Dec-22]], MATCH($E28,Tabelle3567[Key],0),MATCH(P$3,Tabelle3567[[#Headers],[Jan-22]:[Dec-22]],0))</f>
        <v>0</v>
      </c>
      <c r="Q28" s="6">
        <f>INDEX(Tabelle3567[[Jan-22]:[Dec-22]], MATCH($E28,Tabelle3567[Key],0),MATCH(Q$3,Tabelle3567[[#Headers],[Jan-22]:[Dec-22]],0))</f>
        <v>0</v>
      </c>
      <c r="R28" s="6">
        <f>INDEX(Tabelle3567[[Jan-22]:[Dec-22]], MATCH($E28,Tabelle3567[Key],0),MATCH(R$3,Tabelle3567[[#Headers],[Jan-22]:[Dec-22]],0))</f>
        <v>0</v>
      </c>
      <c r="S28" s="6">
        <f>INDEX(Tabelle3567[[Jan-22]:[Dec-22]], MATCH($E28,Tabelle3567[Key],0),MATCH(S$3,Tabelle3567[[#Headers],[Jan-22]:[Dec-22]],0))</f>
        <v>0</v>
      </c>
      <c r="T28" s="6">
        <f>INDEX(Tabelle3567[[Jan-22]:[Dec-22]], MATCH($E28,Tabelle3567[Key],0),MATCH(T$3,Tabelle3567[[#Headers],[Jan-22]:[Dec-22]],0))</f>
        <v>0</v>
      </c>
      <c r="U28" s="6">
        <f>+SUM(Tabelle3538[[#This Row],[Jan-22]:[Dec-22]])</f>
        <v>760</v>
      </c>
      <c r="V28" s="24">
        <v>20</v>
      </c>
    </row>
    <row r="29" spans="1:22">
      <c r="A29" s="2" t="str">
        <f>+'Umsatz ACT'!B17</f>
        <v>Products Asia</v>
      </c>
      <c r="B29" s="2" t="str">
        <f>+'Umsatz ACT'!C17</f>
        <v>Peking</v>
      </c>
      <c r="C29" s="2" t="str">
        <f>+'Umsatz ACT'!D17</f>
        <v>Asia</v>
      </c>
      <c r="D29" s="2" t="str">
        <f>+'Umsatz ACT'!E17</f>
        <v>ACT</v>
      </c>
      <c r="E29" s="2" t="str">
        <f>+'Umsatz ACT'!F17</f>
        <v>Products AsiaPekingACT</v>
      </c>
      <c r="F29" s="2" t="str">
        <f>IFERROR(VLOOKUP(Tabelle3538[[#This Row],[Key]],Tabelle3567[[#Headers],[#Data],[Key]:[Dec-22]],2,FALSE)," ")</f>
        <v>Green</v>
      </c>
      <c r="G29" s="2" t="str">
        <f>IFERROR(VLOOKUP(Tabelle3538[[#This Row],[Key]],'Umsatz ACT'!F:H,3,FALSE)," ")</f>
        <v>Green</v>
      </c>
      <c r="H29" s="2" t="str">
        <f>+IFERROR(VLOOKUP(Tabelle3538[[#This Row],[Key]],'Umsatz ACT'!F:I,4,FALSE)," ")</f>
        <v>Fred</v>
      </c>
      <c r="I29" s="6">
        <f>INDEX(Tabelle3567[[Jan-22]:[Dec-22]], MATCH($E29,Tabelle3567[Key],0),MATCH(I$3,Tabelle3567[[#Headers],[Jan-22]:[Dec-22]],0))</f>
        <v>100</v>
      </c>
      <c r="J29" s="6">
        <f>INDEX(Tabelle3567[[Jan-22]:[Dec-22]], MATCH($E29,Tabelle3567[Key],0),MATCH(J$3,Tabelle3567[[#Headers],[Jan-22]:[Dec-22]],0))</f>
        <v>100</v>
      </c>
      <c r="K29" s="6">
        <f>INDEX(Tabelle3567[[Jan-22]:[Dec-22]], MATCH($E29,Tabelle3567[Key],0),MATCH(K$3,Tabelle3567[[#Headers],[Jan-22]:[Dec-22]],0))</f>
        <v>100</v>
      </c>
      <c r="L29" s="6">
        <f>INDEX(Tabelle3567[[Jan-22]:[Dec-22]], MATCH($E29,Tabelle3567[Key],0),MATCH(L$3,Tabelle3567[[#Headers],[Jan-22]:[Dec-22]],0))</f>
        <v>100</v>
      </c>
      <c r="M29" s="6">
        <f>INDEX(Tabelle3567[[Jan-22]:[Dec-22]], MATCH($E29,Tabelle3567[Key],0),MATCH(M$3,Tabelle3567[[#Headers],[Jan-22]:[Dec-22]],0))</f>
        <v>100</v>
      </c>
      <c r="N29" s="6">
        <f>INDEX(Tabelle3567[[Jan-22]:[Dec-22]], MATCH($E29,Tabelle3567[Key],0),MATCH(N$3,Tabelle3567[[#Headers],[Jan-22]:[Dec-22]],0))</f>
        <v>130</v>
      </c>
      <c r="O29" s="6">
        <f>INDEX(Tabelle3567[[Jan-22]:[Dec-22]], MATCH($E29,Tabelle3567[Key],0),MATCH(O$3,Tabelle3567[[#Headers],[Jan-22]:[Dec-22]],0))</f>
        <v>130</v>
      </c>
      <c r="P29" s="6">
        <f>INDEX(Tabelle3567[[Jan-22]:[Dec-22]], MATCH($E29,Tabelle3567[Key],0),MATCH(P$3,Tabelle3567[[#Headers],[Jan-22]:[Dec-22]],0))</f>
        <v>0</v>
      </c>
      <c r="Q29" s="6">
        <f>INDEX(Tabelle3567[[Jan-22]:[Dec-22]], MATCH($E29,Tabelle3567[Key],0),MATCH(Q$3,Tabelle3567[[#Headers],[Jan-22]:[Dec-22]],0))</f>
        <v>0</v>
      </c>
      <c r="R29" s="6">
        <f>INDEX(Tabelle3567[[Jan-22]:[Dec-22]], MATCH($E29,Tabelle3567[Key],0),MATCH(R$3,Tabelle3567[[#Headers],[Jan-22]:[Dec-22]],0))</f>
        <v>0</v>
      </c>
      <c r="S29" s="6">
        <f>INDEX(Tabelle3567[[Jan-22]:[Dec-22]], MATCH($E29,Tabelle3567[Key],0),MATCH(S$3,Tabelle3567[[#Headers],[Jan-22]:[Dec-22]],0))</f>
        <v>0</v>
      </c>
      <c r="T29" s="6">
        <f>INDEX(Tabelle3567[[Jan-22]:[Dec-22]], MATCH($E29,Tabelle3567[Key],0),MATCH(T$3,Tabelle3567[[#Headers],[Jan-22]:[Dec-22]],0))</f>
        <v>0</v>
      </c>
      <c r="U29" s="6">
        <f>+SUM(Tabelle3538[[#This Row],[Jan-22]:[Dec-22]])</f>
        <v>760</v>
      </c>
      <c r="V29" s="24">
        <v>20</v>
      </c>
    </row>
  </sheetData>
  <phoneticPr fontId="11" type="noConversion"/>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D539DE4-B2C6-4D1F-85BE-06706A3696A0}">
          <x14:formula1>
            <xm:f>'Drop Downs'!$A$2:$A$8</xm:f>
          </x14:formula1>
          <xm:sqref>A29:E29 D28:E28 A18:C28</xm:sqref>
        </x14:dataValidation>
        <x14:dataValidation type="list" allowBlank="1" showInputMessage="1" showErrorMessage="1" xr:uid="{56CDB40E-3F28-4B43-B63E-A8EFFD33311C}">
          <x14:formula1>
            <xm:f>'Drop Downs'!$A$2:$A$9</xm:f>
          </x14:formula1>
          <xm:sqref>A4:D17 D18:D27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37DA3-2E6C-43ED-9935-623FBCE901AE}">
  <dimension ref="A1:C5"/>
  <sheetViews>
    <sheetView topLeftCell="C1" workbookViewId="0">
      <selection activeCell="N12" sqref="N12"/>
    </sheetView>
  </sheetViews>
  <sheetFormatPr baseColWidth="10" defaultRowHeight="14.5"/>
  <cols>
    <col min="3" max="3" width="12.1796875" customWidth="1"/>
  </cols>
  <sheetData>
    <row r="1" spans="1:3">
      <c r="A1" s="1" t="s">
        <v>0</v>
      </c>
      <c r="B1" s="1" t="s">
        <v>120</v>
      </c>
      <c r="C1" s="1" t="s">
        <v>121</v>
      </c>
    </row>
    <row r="2" spans="1:3">
      <c r="A2" s="1" t="s">
        <v>21</v>
      </c>
      <c r="B2" s="26">
        <f ca="1">SUMIF(Tabelle354[[Cluster]:[Total ]],"Asia",Tabelle354[[Total ]])</f>
        <v>3726</v>
      </c>
      <c r="C2" s="1">
        <v>125</v>
      </c>
    </row>
    <row r="3" spans="1:3">
      <c r="A3" s="1" t="s">
        <v>19</v>
      </c>
      <c r="B3" s="26">
        <f ca="1">SUMIF(Tabelle354[[Cluster]:[Total ]],"Europe",Tabelle354[[Total ]])</f>
        <v>7700.4</v>
      </c>
      <c r="C3" s="1">
        <v>250</v>
      </c>
    </row>
    <row r="4" spans="1:3">
      <c r="A4" s="1" t="s">
        <v>20</v>
      </c>
      <c r="B4" s="26">
        <f ca="1">SUMIF(Tabelle354[[Cluster]:[Total ]],"Americas",Tabelle354[[Total ]])</f>
        <v>7452</v>
      </c>
      <c r="C4" s="1">
        <v>250</v>
      </c>
    </row>
    <row r="5" spans="1:3">
      <c r="A5" s="1" t="s">
        <v>89</v>
      </c>
      <c r="B5" s="26">
        <f ca="1">SUMIF(Tabelle354[[Cluster]:[Total ]],"Germany",Tabelle354[[Total ]])</f>
        <v>11178</v>
      </c>
      <c r="C5" s="1">
        <v>500</v>
      </c>
    </row>
  </sheetData>
  <pageMargins left="0.7" right="0.7" top="0.78740157499999996" bottom="0.78740157499999996"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Dashboard</vt:lpstr>
      <vt:lpstr>Pivot 1</vt:lpstr>
      <vt:lpstr>Pivot 2</vt:lpstr>
      <vt:lpstr>Pivot 3</vt:lpstr>
      <vt:lpstr>Pivot 4</vt:lpstr>
      <vt:lpstr>Umsatz PLAN</vt:lpstr>
      <vt:lpstr>Umsatz ACT</vt:lpstr>
      <vt:lpstr>Umsatz PLAN ACT </vt:lpstr>
      <vt:lpstr>Umsatz_MA</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Nina</cp:lastModifiedBy>
  <dcterms:created xsi:type="dcterms:W3CDTF">2021-11-17T05:09:20Z</dcterms:created>
  <dcterms:modified xsi:type="dcterms:W3CDTF">2021-11-22T07:02:56Z</dcterms:modified>
</cp:coreProperties>
</file>